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5" windowWidth="11595" windowHeight="6405"/>
  </bookViews>
  <sheets>
    <sheet name="liq finales" sheetId="4" r:id="rId1"/>
    <sheet name="AUXILIAR" sheetId="2" r:id="rId2"/>
    <sheet name="TABLAS" sheetId="3" r:id="rId3"/>
  </sheets>
  <definedNames>
    <definedName name="_xlnm.Print_Titles" localSheetId="0">'liq finales'!$1:$11</definedName>
  </definedNames>
  <calcPr calcId="124519"/>
</workbook>
</file>

<file path=xl/calcChain.xml><?xml version="1.0" encoding="utf-8"?>
<calcChain xmlns="http://schemas.openxmlformats.org/spreadsheetml/2006/main">
  <c r="L15" i="4"/>
  <c r="T15"/>
  <c r="P15"/>
  <c r="Q15" s="1"/>
  <c r="T13"/>
  <c r="N15" l="1"/>
  <c r="R15"/>
  <c r="L18"/>
  <c r="T18"/>
  <c r="I18"/>
  <c r="G18"/>
  <c r="F18"/>
  <c r="L17"/>
  <c r="L16"/>
  <c r="T17"/>
  <c r="I17"/>
  <c r="P17" s="1"/>
  <c r="Q17" s="1"/>
  <c r="G17"/>
  <c r="F17"/>
  <c r="T16"/>
  <c r="I16"/>
  <c r="P16" s="1"/>
  <c r="Q16" s="1"/>
  <c r="G16"/>
  <c r="F16"/>
  <c r="I15"/>
  <c r="G15"/>
  <c r="F15"/>
  <c r="L14"/>
  <c r="K14"/>
  <c r="T14"/>
  <c r="I14"/>
  <c r="G14"/>
  <c r="F14"/>
  <c r="I13"/>
  <c r="G13"/>
  <c r="F13"/>
  <c r="L13"/>
  <c r="O15" l="1"/>
  <c r="S15" s="1"/>
  <c r="H18"/>
  <c r="R18" s="1"/>
  <c r="P13"/>
  <c r="Q13" s="1"/>
  <c r="H15"/>
  <c r="H16"/>
  <c r="R16" s="1"/>
  <c r="H17"/>
  <c r="R17" s="1"/>
  <c r="N13"/>
  <c r="O13" s="1"/>
  <c r="H14"/>
  <c r="R14" s="1"/>
  <c r="H13"/>
  <c r="R13" s="1"/>
  <c r="P18"/>
  <c r="Q18" s="1"/>
  <c r="N18"/>
  <c r="N17"/>
  <c r="N16"/>
  <c r="P14"/>
  <c r="Q14" s="1"/>
  <c r="N14"/>
  <c r="B13" i="2"/>
  <c r="F13"/>
  <c r="H13"/>
  <c r="B14"/>
  <c r="F14"/>
  <c r="H14"/>
  <c r="B15"/>
  <c r="F15"/>
  <c r="H15"/>
  <c r="B16"/>
  <c r="F16"/>
  <c r="H16"/>
  <c r="B17"/>
  <c r="F17"/>
  <c r="G17"/>
  <c r="H17"/>
  <c r="B18"/>
  <c r="F18"/>
  <c r="H18"/>
  <c r="B19"/>
  <c r="F19"/>
  <c r="H19"/>
  <c r="B20"/>
  <c r="F20"/>
  <c r="H20"/>
  <c r="B21"/>
  <c r="F21"/>
  <c r="H21"/>
  <c r="B22"/>
  <c r="F22"/>
  <c r="H22"/>
  <c r="B23"/>
  <c r="F23"/>
  <c r="H23"/>
  <c r="B24"/>
  <c r="F24"/>
  <c r="H24"/>
  <c r="B25"/>
  <c r="F25"/>
  <c r="H25"/>
  <c r="B26"/>
  <c r="F26"/>
  <c r="H26"/>
  <c r="B27"/>
  <c r="F27"/>
  <c r="H27"/>
  <c r="B28"/>
  <c r="F28"/>
  <c r="H28"/>
  <c r="B29"/>
  <c r="F29"/>
  <c r="H29"/>
  <c r="B30"/>
  <c r="F30"/>
  <c r="G30"/>
  <c r="H30"/>
  <c r="B31"/>
  <c r="F31"/>
  <c r="G31"/>
  <c r="H31"/>
  <c r="B32"/>
  <c r="F32"/>
  <c r="G32"/>
  <c r="H32"/>
  <c r="B33"/>
  <c r="F33"/>
  <c r="G33"/>
  <c r="H33"/>
  <c r="B34"/>
  <c r="F34"/>
  <c r="G34"/>
  <c r="H34"/>
  <c r="B35"/>
  <c r="F35"/>
  <c r="G35"/>
  <c r="H35"/>
  <c r="B36"/>
  <c r="F36"/>
  <c r="G36"/>
  <c r="H36"/>
  <c r="B37"/>
  <c r="F37"/>
  <c r="G37"/>
  <c r="H37"/>
  <c r="B38"/>
  <c r="F38"/>
  <c r="G38"/>
  <c r="H38"/>
  <c r="B39"/>
  <c r="F39"/>
  <c r="G39"/>
  <c r="H39"/>
  <c r="B40"/>
  <c r="F40"/>
  <c r="G40"/>
  <c r="H40"/>
  <c r="B41"/>
  <c r="F41"/>
  <c r="G41"/>
  <c r="H41"/>
  <c r="B42"/>
  <c r="F42"/>
  <c r="G42"/>
  <c r="H42"/>
  <c r="B43"/>
  <c r="F43"/>
  <c r="G43"/>
  <c r="H43"/>
  <c r="B44"/>
  <c r="F44"/>
  <c r="G44"/>
  <c r="H44"/>
  <c r="B45"/>
  <c r="F45"/>
  <c r="G45"/>
  <c r="H45"/>
  <c r="B46"/>
  <c r="F46"/>
  <c r="G46"/>
  <c r="H46"/>
  <c r="B47"/>
  <c r="F47"/>
  <c r="G47"/>
  <c r="H47"/>
  <c r="B48"/>
  <c r="F48"/>
  <c r="G48"/>
  <c r="H48"/>
  <c r="B49"/>
  <c r="F49"/>
  <c r="G49"/>
  <c r="H49"/>
  <c r="B50"/>
  <c r="F50"/>
  <c r="G50"/>
  <c r="H50"/>
  <c r="B51"/>
  <c r="F51"/>
  <c r="G51"/>
  <c r="H51"/>
  <c r="B52"/>
  <c r="F52"/>
  <c r="G52"/>
  <c r="H52"/>
  <c r="B53"/>
  <c r="F53"/>
  <c r="G53"/>
  <c r="H53"/>
  <c r="B54"/>
  <c r="F54"/>
  <c r="G54"/>
  <c r="H54"/>
  <c r="B55"/>
  <c r="F55"/>
  <c r="G55"/>
  <c r="H55"/>
  <c r="B56"/>
  <c r="F56"/>
  <c r="G56"/>
  <c r="H56"/>
  <c r="B57"/>
  <c r="F57"/>
  <c r="G57"/>
  <c r="H57"/>
  <c r="B58"/>
  <c r="F58"/>
  <c r="G58"/>
  <c r="H58"/>
  <c r="B59"/>
  <c r="F59"/>
  <c r="G59"/>
  <c r="H59"/>
  <c r="B60"/>
  <c r="F60"/>
  <c r="G60"/>
  <c r="H60"/>
  <c r="B61"/>
  <c r="F61"/>
  <c r="G61"/>
  <c r="H61"/>
  <c r="B62"/>
  <c r="F62"/>
  <c r="G62"/>
  <c r="H62"/>
  <c r="B63"/>
  <c r="F63"/>
  <c r="G63"/>
  <c r="H63"/>
  <c r="B64"/>
  <c r="F64"/>
  <c r="G64"/>
  <c r="H64"/>
  <c r="B65"/>
  <c r="F65"/>
  <c r="G65"/>
  <c r="H65"/>
  <c r="B66"/>
  <c r="F66"/>
  <c r="G66"/>
  <c r="H66"/>
  <c r="B67"/>
  <c r="F67"/>
  <c r="G67"/>
  <c r="H67"/>
  <c r="B68"/>
  <c r="F68"/>
  <c r="G68"/>
  <c r="H68"/>
  <c r="B69"/>
  <c r="F69"/>
  <c r="G69"/>
  <c r="H69"/>
  <c r="B70"/>
  <c r="F70"/>
  <c r="G70"/>
  <c r="H70"/>
  <c r="B71"/>
  <c r="F71"/>
  <c r="G71"/>
  <c r="H71"/>
  <c r="B72"/>
  <c r="F72"/>
  <c r="G72"/>
  <c r="H72"/>
  <c r="B73"/>
  <c r="F73"/>
  <c r="G73"/>
  <c r="H73"/>
  <c r="B74"/>
  <c r="F74"/>
  <c r="G74"/>
  <c r="H74"/>
  <c r="B75"/>
  <c r="F75"/>
  <c r="G75"/>
  <c r="H75"/>
  <c r="B76"/>
  <c r="F76"/>
  <c r="G76"/>
  <c r="H76"/>
  <c r="B77"/>
  <c r="F77"/>
  <c r="G77"/>
  <c r="H77"/>
  <c r="B78"/>
  <c r="F78"/>
  <c r="G78"/>
  <c r="H78"/>
  <c r="B79"/>
  <c r="F79"/>
  <c r="G79"/>
  <c r="H79"/>
  <c r="B80"/>
  <c r="F80"/>
  <c r="G80"/>
  <c r="H80"/>
  <c r="B81"/>
  <c r="F81"/>
  <c r="G81"/>
  <c r="H81"/>
  <c r="B82"/>
  <c r="F82"/>
  <c r="G82"/>
  <c r="H82"/>
  <c r="B83"/>
  <c r="F83"/>
  <c r="G83"/>
  <c r="H83"/>
  <c r="B84"/>
  <c r="F84"/>
  <c r="G84"/>
  <c r="H84"/>
  <c r="B85"/>
  <c r="F85"/>
  <c r="G85"/>
  <c r="H85"/>
  <c r="B86"/>
  <c r="F86"/>
  <c r="G86"/>
  <c r="H86"/>
  <c r="B87"/>
  <c r="F87"/>
  <c r="G87"/>
  <c r="H87"/>
  <c r="B88"/>
  <c r="F88"/>
  <c r="G88"/>
  <c r="H88"/>
  <c r="B89"/>
  <c r="F89"/>
  <c r="G89"/>
  <c r="H89"/>
  <c r="B90"/>
  <c r="F90"/>
  <c r="G90"/>
  <c r="H90"/>
  <c r="B91"/>
  <c r="F91"/>
  <c r="G91"/>
  <c r="H91"/>
  <c r="B92"/>
  <c r="F92"/>
  <c r="G92"/>
  <c r="H92"/>
  <c r="B93"/>
  <c r="F93"/>
  <c r="G93"/>
  <c r="H93"/>
  <c r="B94"/>
  <c r="F94"/>
  <c r="G94"/>
  <c r="H94"/>
  <c r="B95"/>
  <c r="F95"/>
  <c r="G95"/>
  <c r="H95"/>
  <c r="B96"/>
  <c r="F96"/>
  <c r="G96"/>
  <c r="H96"/>
  <c r="B97"/>
  <c r="F97"/>
  <c r="G97"/>
  <c r="H97"/>
  <c r="B98"/>
  <c r="F98"/>
  <c r="G98"/>
  <c r="H98"/>
  <c r="B99"/>
  <c r="F99"/>
  <c r="G99"/>
  <c r="H99"/>
  <c r="B100"/>
  <c r="F100"/>
  <c r="G100"/>
  <c r="H100"/>
  <c r="B101"/>
  <c r="F101"/>
  <c r="G101"/>
  <c r="H101"/>
  <c r="B102"/>
  <c r="F102"/>
  <c r="G102"/>
  <c r="H102"/>
  <c r="B103"/>
  <c r="F103"/>
  <c r="G103"/>
  <c r="H103"/>
  <c r="B104"/>
  <c r="F104"/>
  <c r="G104"/>
  <c r="H104"/>
  <c r="B105"/>
  <c r="F105"/>
  <c r="G105"/>
  <c r="H105"/>
  <c r="B106"/>
  <c r="F106"/>
  <c r="G106"/>
  <c r="H106"/>
  <c r="B107"/>
  <c r="F107"/>
  <c r="G107"/>
  <c r="H107"/>
  <c r="B108"/>
  <c r="F108"/>
  <c r="G108"/>
  <c r="H108"/>
  <c r="B109"/>
  <c r="F109"/>
  <c r="G109"/>
  <c r="H109"/>
  <c r="B110"/>
  <c r="F110"/>
  <c r="G110"/>
  <c r="H110"/>
  <c r="B111"/>
  <c r="F111"/>
  <c r="G111"/>
  <c r="H111"/>
  <c r="B112"/>
  <c r="F112"/>
  <c r="G112"/>
  <c r="H112"/>
  <c r="B113"/>
  <c r="F113"/>
  <c r="G113"/>
  <c r="H113"/>
  <c r="B114"/>
  <c r="F114"/>
  <c r="G114"/>
  <c r="H114"/>
  <c r="B115"/>
  <c r="F115"/>
  <c r="G115"/>
  <c r="H115"/>
  <c r="B116"/>
  <c r="F116"/>
  <c r="G116"/>
  <c r="H116"/>
  <c r="B117"/>
  <c r="F117"/>
  <c r="G117"/>
  <c r="H117"/>
  <c r="B118"/>
  <c r="F118"/>
  <c r="G118"/>
  <c r="H118"/>
  <c r="B119"/>
  <c r="F119"/>
  <c r="G119"/>
  <c r="H119"/>
  <c r="B120"/>
  <c r="F120"/>
  <c r="G120"/>
  <c r="H120"/>
  <c r="B121"/>
  <c r="F121"/>
  <c r="G121"/>
  <c r="H121"/>
  <c r="B122"/>
  <c r="F122"/>
  <c r="G122"/>
  <c r="H122"/>
  <c r="B123"/>
  <c r="F123"/>
  <c r="G123"/>
  <c r="H123"/>
  <c r="B124"/>
  <c r="F124"/>
  <c r="G124"/>
  <c r="H124"/>
  <c r="B125"/>
  <c r="F125"/>
  <c r="G125"/>
  <c r="H125"/>
  <c r="B126"/>
  <c r="F126"/>
  <c r="G126"/>
  <c r="H126"/>
  <c r="B127"/>
  <c r="F127"/>
  <c r="G127"/>
  <c r="H127"/>
  <c r="B128"/>
  <c r="F128"/>
  <c r="G128"/>
  <c r="H128"/>
  <c r="B129"/>
  <c r="F129"/>
  <c r="G129"/>
  <c r="H129"/>
  <c r="B130"/>
  <c r="F130"/>
  <c r="G130"/>
  <c r="H130"/>
  <c r="B131"/>
  <c r="F131"/>
  <c r="G131"/>
  <c r="H131"/>
  <c r="B132"/>
  <c r="F132"/>
  <c r="G132"/>
  <c r="H132"/>
  <c r="B133"/>
  <c r="F133"/>
  <c r="G133"/>
  <c r="H133"/>
  <c r="B134"/>
  <c r="F134"/>
  <c r="G134"/>
  <c r="H134"/>
  <c r="B135"/>
  <c r="F135"/>
  <c r="G135"/>
  <c r="H135"/>
  <c r="B136"/>
  <c r="F136"/>
  <c r="G136"/>
  <c r="H136"/>
  <c r="B137"/>
  <c r="F137"/>
  <c r="G137"/>
  <c r="H137"/>
  <c r="B138"/>
  <c r="F138"/>
  <c r="G138"/>
  <c r="H138"/>
  <c r="B139"/>
  <c r="F139"/>
  <c r="G139"/>
  <c r="H139"/>
  <c r="B140"/>
  <c r="F140"/>
  <c r="G140"/>
  <c r="H140"/>
  <c r="B141"/>
  <c r="F141"/>
  <c r="G141"/>
  <c r="H141"/>
  <c r="B142"/>
  <c r="F142"/>
  <c r="G142"/>
  <c r="H142"/>
  <c r="B143"/>
  <c r="F143"/>
  <c r="G143"/>
  <c r="H143"/>
  <c r="B144"/>
  <c r="F144"/>
  <c r="G144"/>
  <c r="H144"/>
  <c r="B145"/>
  <c r="F145"/>
  <c r="G145"/>
  <c r="H145"/>
  <c r="B146"/>
  <c r="F146"/>
  <c r="G146"/>
  <c r="H146"/>
  <c r="B147"/>
  <c r="F147"/>
  <c r="G147"/>
  <c r="H147"/>
  <c r="B148"/>
  <c r="F148"/>
  <c r="G148"/>
  <c r="H148"/>
  <c r="B149"/>
  <c r="F149"/>
  <c r="G149"/>
  <c r="H149"/>
  <c r="B150"/>
  <c r="F150"/>
  <c r="G150"/>
  <c r="H150"/>
  <c r="B151"/>
  <c r="F151"/>
  <c r="G151"/>
  <c r="H151"/>
  <c r="B152"/>
  <c r="F152"/>
  <c r="G152"/>
  <c r="H152"/>
  <c r="B153"/>
  <c r="F153"/>
  <c r="G153"/>
  <c r="H153"/>
  <c r="B154"/>
  <c r="F154"/>
  <c r="G154"/>
  <c r="H154"/>
  <c r="B155"/>
  <c r="F155"/>
  <c r="G155"/>
  <c r="H155"/>
  <c r="B156"/>
  <c r="F156"/>
  <c r="G156"/>
  <c r="H156"/>
  <c r="B157"/>
  <c r="F157"/>
  <c r="G157"/>
  <c r="H157"/>
  <c r="B158"/>
  <c r="F158"/>
  <c r="G158"/>
  <c r="H158"/>
  <c r="B159"/>
  <c r="F159"/>
  <c r="G159"/>
  <c r="H159"/>
  <c r="B160"/>
  <c r="F160"/>
  <c r="G160"/>
  <c r="H160"/>
  <c r="B161"/>
  <c r="F161"/>
  <c r="G161"/>
  <c r="H161"/>
  <c r="B162"/>
  <c r="F162"/>
  <c r="G162"/>
  <c r="H162"/>
  <c r="B163"/>
  <c r="F163"/>
  <c r="G163"/>
  <c r="H163"/>
  <c r="B164"/>
  <c r="F164"/>
  <c r="G164"/>
  <c r="H164"/>
  <c r="B165"/>
  <c r="F165"/>
  <c r="G165"/>
  <c r="H165"/>
  <c r="B166"/>
  <c r="F166"/>
  <c r="G166"/>
  <c r="H166"/>
  <c r="B167"/>
  <c r="F167"/>
  <c r="G167"/>
  <c r="H167"/>
  <c r="B168"/>
  <c r="F168"/>
  <c r="G168"/>
  <c r="H168"/>
  <c r="B169"/>
  <c r="F169"/>
  <c r="G169"/>
  <c r="H169"/>
  <c r="B170"/>
  <c r="F170"/>
  <c r="G170"/>
  <c r="H170"/>
  <c r="B171"/>
  <c r="F171"/>
  <c r="G171"/>
  <c r="H171"/>
  <c r="B172"/>
  <c r="F172"/>
  <c r="G172"/>
  <c r="H172"/>
  <c r="B173"/>
  <c r="F173"/>
  <c r="G173"/>
  <c r="H173"/>
  <c r="B174"/>
  <c r="F174"/>
  <c r="G174"/>
  <c r="H174"/>
  <c r="B175"/>
  <c r="F175"/>
  <c r="G175"/>
  <c r="H175"/>
  <c r="B176"/>
  <c r="F176"/>
  <c r="G176"/>
  <c r="H176"/>
  <c r="B177"/>
  <c r="F177"/>
  <c r="G177"/>
  <c r="H177"/>
  <c r="B178"/>
  <c r="F178"/>
  <c r="G178"/>
  <c r="H178"/>
  <c r="B179"/>
  <c r="F179"/>
  <c r="G179"/>
  <c r="H179"/>
  <c r="B180"/>
  <c r="F180"/>
  <c r="G180"/>
  <c r="H180"/>
  <c r="B181"/>
  <c r="F181"/>
  <c r="G181"/>
  <c r="H181"/>
  <c r="B182"/>
  <c r="F182"/>
  <c r="G182"/>
  <c r="H182"/>
  <c r="B183"/>
  <c r="F183"/>
  <c r="G183"/>
  <c r="H183"/>
  <c r="B184"/>
  <c r="F184"/>
  <c r="G184"/>
  <c r="H184"/>
  <c r="B185"/>
  <c r="F185"/>
  <c r="G185"/>
  <c r="H185"/>
  <c r="B186"/>
  <c r="F186"/>
  <c r="G186"/>
  <c r="H186"/>
  <c r="B187"/>
  <c r="F187"/>
  <c r="G187"/>
  <c r="H187"/>
  <c r="B188"/>
  <c r="F188"/>
  <c r="G188"/>
  <c r="H188"/>
  <c r="B189"/>
  <c r="F189"/>
  <c r="G189"/>
  <c r="H189"/>
  <c r="B190"/>
  <c r="F190"/>
  <c r="G190"/>
  <c r="H190"/>
  <c r="B191"/>
  <c r="F191"/>
  <c r="G191"/>
  <c r="H191"/>
  <c r="B192"/>
  <c r="F192"/>
  <c r="G192"/>
  <c r="H192"/>
  <c r="B193"/>
  <c r="F193"/>
  <c r="G193"/>
  <c r="H193"/>
  <c r="B194"/>
  <c r="F194"/>
  <c r="G194"/>
  <c r="H194"/>
  <c r="B195"/>
  <c r="F195"/>
  <c r="G195"/>
  <c r="H195"/>
  <c r="B196"/>
  <c r="F196"/>
  <c r="G196"/>
  <c r="H196"/>
  <c r="B197"/>
  <c r="F197"/>
  <c r="G197"/>
  <c r="H197"/>
  <c r="B198"/>
  <c r="F198"/>
  <c r="G198"/>
  <c r="H198"/>
  <c r="B199"/>
  <c r="F199"/>
  <c r="G199"/>
  <c r="H199"/>
  <c r="B200"/>
  <c r="F200"/>
  <c r="G200"/>
  <c r="H200"/>
  <c r="B201"/>
  <c r="F201"/>
  <c r="G201"/>
  <c r="H201"/>
  <c r="B202"/>
  <c r="F202"/>
  <c r="G202"/>
  <c r="H202"/>
  <c r="B203"/>
  <c r="F203"/>
  <c r="G203"/>
  <c r="H203"/>
  <c r="B204"/>
  <c r="F204"/>
  <c r="G204"/>
  <c r="H204"/>
  <c r="B205"/>
  <c r="F205"/>
  <c r="G205"/>
  <c r="H205"/>
  <c r="B206"/>
  <c r="F206"/>
  <c r="G206"/>
  <c r="H206"/>
  <c r="B207"/>
  <c r="F207"/>
  <c r="G207"/>
  <c r="H207"/>
  <c r="B208"/>
  <c r="F208"/>
  <c r="G208"/>
  <c r="H208"/>
  <c r="B209"/>
  <c r="F209"/>
  <c r="G209"/>
  <c r="H209"/>
  <c r="B210"/>
  <c r="F210"/>
  <c r="G210"/>
  <c r="H210"/>
  <c r="B211"/>
  <c r="F211"/>
  <c r="G211"/>
  <c r="H211"/>
  <c r="B212"/>
  <c r="F212"/>
  <c r="G212"/>
  <c r="H212"/>
  <c r="B213"/>
  <c r="F213"/>
  <c r="G213"/>
  <c r="H213"/>
  <c r="B214"/>
  <c r="F214"/>
  <c r="G214"/>
  <c r="H214"/>
  <c r="B215"/>
  <c r="F215"/>
  <c r="G215"/>
  <c r="H215"/>
  <c r="B216"/>
  <c r="F216"/>
  <c r="G216"/>
  <c r="H216"/>
  <c r="B217"/>
  <c r="F217"/>
  <c r="G217"/>
  <c r="H217"/>
  <c r="B218"/>
  <c r="F218"/>
  <c r="G218"/>
  <c r="H218"/>
  <c r="B219"/>
  <c r="F219"/>
  <c r="G219"/>
  <c r="H219"/>
  <c r="B220"/>
  <c r="F220"/>
  <c r="G220"/>
  <c r="H220"/>
  <c r="B221"/>
  <c r="F221"/>
  <c r="G221"/>
  <c r="H221"/>
  <c r="B222"/>
  <c r="F222"/>
  <c r="G222"/>
  <c r="H222"/>
  <c r="B223"/>
  <c r="F223"/>
  <c r="G223"/>
  <c r="H223"/>
  <c r="B224"/>
  <c r="F224"/>
  <c r="G224"/>
  <c r="H224"/>
  <c r="B225"/>
  <c r="F225"/>
  <c r="G225"/>
  <c r="H225"/>
  <c r="B226"/>
  <c r="F226"/>
  <c r="G226"/>
  <c r="H226"/>
  <c r="B227"/>
  <c r="F227"/>
  <c r="G227"/>
  <c r="H227"/>
  <c r="B228"/>
  <c r="F228"/>
  <c r="G228"/>
  <c r="H228"/>
  <c r="B229"/>
  <c r="F229"/>
  <c r="G229"/>
  <c r="H229"/>
  <c r="B230"/>
  <c r="F230"/>
  <c r="G230"/>
  <c r="H230"/>
  <c r="B231"/>
  <c r="F231"/>
  <c r="G231"/>
  <c r="H231"/>
  <c r="B232"/>
  <c r="F232"/>
  <c r="G232"/>
  <c r="H232"/>
  <c r="B233"/>
  <c r="F233"/>
  <c r="G233"/>
  <c r="H233"/>
  <c r="B234"/>
  <c r="F234"/>
  <c r="G234"/>
  <c r="H234"/>
  <c r="B235"/>
  <c r="F235"/>
  <c r="G235"/>
  <c r="H235"/>
  <c r="B236"/>
  <c r="F236"/>
  <c r="G236"/>
  <c r="H236"/>
  <c r="B237"/>
  <c r="F237"/>
  <c r="G237"/>
  <c r="H237"/>
  <c r="B238"/>
  <c r="F238"/>
  <c r="G238"/>
  <c r="H238"/>
  <c r="B239"/>
  <c r="F239"/>
  <c r="G239"/>
  <c r="H239"/>
  <c r="B240"/>
  <c r="F240"/>
  <c r="G240"/>
  <c r="H240"/>
  <c r="B241"/>
  <c r="F241"/>
  <c r="G241"/>
  <c r="H241"/>
  <c r="B242"/>
  <c r="F242"/>
  <c r="G242"/>
  <c r="H242"/>
  <c r="B243"/>
  <c r="F243"/>
  <c r="G243"/>
  <c r="H243"/>
  <c r="B244"/>
  <c r="F244"/>
  <c r="G244"/>
  <c r="H244"/>
  <c r="B245"/>
  <c r="F245"/>
  <c r="G245"/>
  <c r="H245"/>
  <c r="B246"/>
  <c r="F246"/>
  <c r="G246"/>
  <c r="H246"/>
  <c r="B247"/>
  <c r="F247"/>
  <c r="G247"/>
  <c r="H247"/>
  <c r="B248"/>
  <c r="F248"/>
  <c r="G248"/>
  <c r="H248"/>
  <c r="B249"/>
  <c r="F249"/>
  <c r="G249"/>
  <c r="H249"/>
  <c r="B250"/>
  <c r="F250"/>
  <c r="G250"/>
  <c r="H250"/>
  <c r="B251"/>
  <c r="F251"/>
  <c r="G251"/>
  <c r="H251"/>
  <c r="B252"/>
  <c r="F252"/>
  <c r="G252"/>
  <c r="H252"/>
  <c r="B253"/>
  <c r="F253"/>
  <c r="G253"/>
  <c r="H253"/>
  <c r="B254"/>
  <c r="F254"/>
  <c r="G254"/>
  <c r="H254"/>
  <c r="B255"/>
  <c r="F255"/>
  <c r="G255"/>
  <c r="H255"/>
  <c r="B256"/>
  <c r="F256"/>
  <c r="G256"/>
  <c r="H256"/>
  <c r="B257"/>
  <c r="F257"/>
  <c r="G257"/>
  <c r="H257"/>
  <c r="B258"/>
  <c r="F258"/>
  <c r="G258"/>
  <c r="H258"/>
  <c r="B259"/>
  <c r="F259"/>
  <c r="G259"/>
  <c r="H259"/>
  <c r="B260"/>
  <c r="F260"/>
  <c r="G260"/>
  <c r="H260"/>
  <c r="B261"/>
  <c r="F261"/>
  <c r="G261"/>
  <c r="H261"/>
  <c r="B262"/>
  <c r="F262"/>
  <c r="G262"/>
  <c r="H262"/>
  <c r="B263"/>
  <c r="F263"/>
  <c r="G263"/>
  <c r="H263"/>
  <c r="B264"/>
  <c r="F264"/>
  <c r="G264"/>
  <c r="H264"/>
  <c r="B265"/>
  <c r="F265"/>
  <c r="G265"/>
  <c r="H265"/>
  <c r="B266"/>
  <c r="F266"/>
  <c r="G266"/>
  <c r="H266"/>
  <c r="B267"/>
  <c r="F267"/>
  <c r="G267"/>
  <c r="H267"/>
  <c r="B268"/>
  <c r="F268"/>
  <c r="G268"/>
  <c r="H268"/>
  <c r="B269"/>
  <c r="F269"/>
  <c r="G269"/>
  <c r="H269"/>
  <c r="B270"/>
  <c r="F270"/>
  <c r="G270"/>
  <c r="H270"/>
  <c r="B271"/>
  <c r="F271"/>
  <c r="G271"/>
  <c r="H271"/>
  <c r="B272"/>
  <c r="F272"/>
  <c r="G272"/>
  <c r="H272"/>
  <c r="B273"/>
  <c r="F273"/>
  <c r="G273"/>
  <c r="H273"/>
  <c r="B274"/>
  <c r="F274"/>
  <c r="G274"/>
  <c r="H274"/>
  <c r="B275"/>
  <c r="F275"/>
  <c r="G275"/>
  <c r="H275"/>
  <c r="B276"/>
  <c r="F276"/>
  <c r="G276"/>
  <c r="H276"/>
  <c r="B277"/>
  <c r="F277"/>
  <c r="G277"/>
  <c r="H277"/>
  <c r="B278"/>
  <c r="F278"/>
  <c r="G278"/>
  <c r="H278"/>
  <c r="B279"/>
  <c r="F279"/>
  <c r="G279"/>
  <c r="H279"/>
  <c r="B280"/>
  <c r="F280"/>
  <c r="G280"/>
  <c r="H280"/>
  <c r="B281"/>
  <c r="F281"/>
  <c r="G281"/>
  <c r="H281"/>
  <c r="B282"/>
  <c r="F282"/>
  <c r="G282"/>
  <c r="H282"/>
  <c r="B283"/>
  <c r="F283"/>
  <c r="G283"/>
  <c r="H283"/>
  <c r="B284"/>
  <c r="F284"/>
  <c r="G284"/>
  <c r="H284"/>
  <c r="B285"/>
  <c r="F285"/>
  <c r="G285"/>
  <c r="H285"/>
  <c r="B286"/>
  <c r="F286"/>
  <c r="G286"/>
  <c r="H286"/>
  <c r="B287"/>
  <c r="F287"/>
  <c r="G287"/>
  <c r="H287"/>
  <c r="B288"/>
  <c r="F288"/>
  <c r="G288"/>
  <c r="H288"/>
  <c r="B289"/>
  <c r="F289"/>
  <c r="G289"/>
  <c r="H289"/>
  <c r="B290"/>
  <c r="F290"/>
  <c r="G290"/>
  <c r="H290"/>
  <c r="B291"/>
  <c r="F291"/>
  <c r="G291"/>
  <c r="H291"/>
  <c r="B292"/>
  <c r="F292"/>
  <c r="G292"/>
  <c r="H292"/>
  <c r="B293"/>
  <c r="F293"/>
  <c r="G293"/>
  <c r="H293"/>
  <c r="B294"/>
  <c r="F294"/>
  <c r="G294"/>
  <c r="H294"/>
  <c r="B295"/>
  <c r="F295"/>
  <c r="G295"/>
  <c r="H295"/>
  <c r="B296"/>
  <c r="F296"/>
  <c r="G296"/>
  <c r="H296"/>
  <c r="B297"/>
  <c r="F297"/>
  <c r="G297"/>
  <c r="H297"/>
  <c r="B298"/>
  <c r="F298"/>
  <c r="G298"/>
  <c r="H298"/>
  <c r="B299"/>
  <c r="F299"/>
  <c r="G299"/>
  <c r="H299"/>
  <c r="B300"/>
  <c r="F300"/>
  <c r="G300"/>
  <c r="H300"/>
  <c r="B301"/>
  <c r="F301"/>
  <c r="G301"/>
  <c r="H301"/>
  <c r="B302"/>
  <c r="F302"/>
  <c r="G302"/>
  <c r="H302"/>
  <c r="B303"/>
  <c r="F303"/>
  <c r="G303"/>
  <c r="H303"/>
  <c r="B304"/>
  <c r="F304"/>
  <c r="G304"/>
  <c r="H304"/>
  <c r="B305"/>
  <c r="F305"/>
  <c r="G305"/>
  <c r="H305"/>
  <c r="B306"/>
  <c r="F306"/>
  <c r="G306"/>
  <c r="H306"/>
  <c r="B307"/>
  <c r="F307"/>
  <c r="G307"/>
  <c r="H307"/>
  <c r="B308"/>
  <c r="F308"/>
  <c r="G308"/>
  <c r="H308"/>
  <c r="B309"/>
  <c r="F309"/>
  <c r="G309"/>
  <c r="H309"/>
  <c r="B310"/>
  <c r="F310"/>
  <c r="G310"/>
  <c r="H310"/>
  <c r="B311"/>
  <c r="F311"/>
  <c r="G311"/>
  <c r="H311"/>
  <c r="B312"/>
  <c r="F312"/>
  <c r="G312"/>
  <c r="H312"/>
  <c r="B313"/>
  <c r="F313"/>
  <c r="G313"/>
  <c r="H313"/>
  <c r="B314"/>
  <c r="F314"/>
  <c r="G314"/>
  <c r="H314"/>
  <c r="B315"/>
  <c r="F315"/>
  <c r="G315"/>
  <c r="H315"/>
  <c r="B316"/>
  <c r="F316"/>
  <c r="G316"/>
  <c r="H316"/>
  <c r="B317"/>
  <c r="F317"/>
  <c r="G317"/>
  <c r="H317"/>
  <c r="B318"/>
  <c r="F318"/>
  <c r="G318"/>
  <c r="H318"/>
  <c r="B319"/>
  <c r="F319"/>
  <c r="G319"/>
  <c r="H319"/>
  <c r="B320"/>
  <c r="F320"/>
  <c r="G320"/>
  <c r="H320"/>
  <c r="B321"/>
  <c r="F321"/>
  <c r="G321"/>
  <c r="H321"/>
  <c r="B322"/>
  <c r="F322"/>
  <c r="G322"/>
  <c r="H322"/>
  <c r="B323"/>
  <c r="F323"/>
  <c r="G323"/>
  <c r="H323"/>
  <c r="B324"/>
  <c r="F324"/>
  <c r="G324"/>
  <c r="H324"/>
  <c r="B325"/>
  <c r="F325"/>
  <c r="G325"/>
  <c r="H325"/>
  <c r="B326"/>
  <c r="F326"/>
  <c r="G326"/>
  <c r="H326"/>
  <c r="B327"/>
  <c r="F327"/>
  <c r="G327"/>
  <c r="H327"/>
  <c r="B328"/>
  <c r="F328"/>
  <c r="G328"/>
  <c r="H328"/>
  <c r="B329"/>
  <c r="F329"/>
  <c r="G329"/>
  <c r="H329"/>
  <c r="B330"/>
  <c r="F330"/>
  <c r="G330"/>
  <c r="H330"/>
  <c r="B331"/>
  <c r="F331"/>
  <c r="G331"/>
  <c r="H331"/>
  <c r="B332"/>
  <c r="F332"/>
  <c r="G332"/>
  <c r="H332"/>
  <c r="B333"/>
  <c r="F333"/>
  <c r="G333"/>
  <c r="H333"/>
  <c r="B334"/>
  <c r="F334"/>
  <c r="G334"/>
  <c r="H334"/>
  <c r="B335"/>
  <c r="F335"/>
  <c r="G335"/>
  <c r="H335"/>
  <c r="B336"/>
  <c r="F336"/>
  <c r="G336"/>
  <c r="H336"/>
  <c r="B337"/>
  <c r="F337"/>
  <c r="G337"/>
  <c r="H337"/>
  <c r="B338"/>
  <c r="F338"/>
  <c r="G338"/>
  <c r="H338"/>
  <c r="B339"/>
  <c r="F339"/>
  <c r="G339"/>
  <c r="H339"/>
  <c r="B340"/>
  <c r="F340"/>
  <c r="G340"/>
  <c r="H340"/>
  <c r="B341"/>
  <c r="F341"/>
  <c r="G341"/>
  <c r="H341"/>
  <c r="B342"/>
  <c r="F342"/>
  <c r="G342"/>
  <c r="H342"/>
  <c r="B343"/>
  <c r="F343"/>
  <c r="G343"/>
  <c r="H343"/>
  <c r="B344"/>
  <c r="F344"/>
  <c r="G344"/>
  <c r="H344"/>
  <c r="B345"/>
  <c r="F345"/>
  <c r="G345"/>
  <c r="H345"/>
  <c r="B346"/>
  <c r="F346"/>
  <c r="G346"/>
  <c r="H346"/>
  <c r="B347"/>
  <c r="F347"/>
  <c r="G347"/>
  <c r="H347"/>
  <c r="B348"/>
  <c r="F348"/>
  <c r="G348"/>
  <c r="H348"/>
  <c r="B349"/>
  <c r="F349"/>
  <c r="G349"/>
  <c r="H349"/>
  <c r="B350"/>
  <c r="F350"/>
  <c r="G350"/>
  <c r="H350"/>
  <c r="B351"/>
  <c r="F351"/>
  <c r="G351"/>
  <c r="H351"/>
  <c r="B352"/>
  <c r="F352"/>
  <c r="G352"/>
  <c r="H352"/>
  <c r="B353"/>
  <c r="F353"/>
  <c r="G353"/>
  <c r="H353"/>
  <c r="B354"/>
  <c r="F354"/>
  <c r="G354"/>
  <c r="H354"/>
  <c r="B355"/>
  <c r="F355"/>
  <c r="G355"/>
  <c r="H355"/>
  <c r="B356"/>
  <c r="F356"/>
  <c r="G356"/>
  <c r="H356"/>
  <c r="B357"/>
  <c r="F357"/>
  <c r="G357"/>
  <c r="H357"/>
  <c r="B358"/>
  <c r="F358"/>
  <c r="G358"/>
  <c r="H358"/>
  <c r="B359"/>
  <c r="F359"/>
  <c r="G359"/>
  <c r="H359"/>
  <c r="B360"/>
  <c r="F360"/>
  <c r="G360"/>
  <c r="H360"/>
  <c r="B361"/>
  <c r="F361"/>
  <c r="G361"/>
  <c r="H361"/>
  <c r="B362"/>
  <c r="F362"/>
  <c r="G362"/>
  <c r="H362"/>
  <c r="B363"/>
  <c r="F363"/>
  <c r="G363"/>
  <c r="H363"/>
  <c r="B364"/>
  <c r="F364"/>
  <c r="G364"/>
  <c r="H364"/>
  <c r="B365"/>
  <c r="F365"/>
  <c r="G365"/>
  <c r="H365"/>
  <c r="B366"/>
  <c r="F366"/>
  <c r="G366"/>
  <c r="H366"/>
  <c r="B367"/>
  <c r="F367"/>
  <c r="G367"/>
  <c r="H367"/>
  <c r="B368"/>
  <c r="F368"/>
  <c r="G368"/>
  <c r="H368"/>
  <c r="B369"/>
  <c r="F369"/>
  <c r="G369"/>
  <c r="H369"/>
  <c r="B370"/>
  <c r="F370"/>
  <c r="G370"/>
  <c r="H370"/>
  <c r="B371"/>
  <c r="F371"/>
  <c r="G371"/>
  <c r="H371"/>
  <c r="B372"/>
  <c r="F372"/>
  <c r="G372"/>
  <c r="H372"/>
  <c r="B373"/>
  <c r="F373"/>
  <c r="G373"/>
  <c r="H373"/>
  <c r="B374"/>
  <c r="F374"/>
  <c r="G374"/>
  <c r="H374"/>
  <c r="B375"/>
  <c r="F375"/>
  <c r="G375"/>
  <c r="H375"/>
  <c r="B376"/>
  <c r="F376"/>
  <c r="G376"/>
  <c r="H376"/>
  <c r="B377"/>
  <c r="F377"/>
  <c r="G377"/>
  <c r="H377"/>
  <c r="B378"/>
  <c r="F378"/>
  <c r="G378"/>
  <c r="H378"/>
  <c r="B379"/>
  <c r="F379"/>
  <c r="G379"/>
  <c r="H379"/>
  <c r="B380"/>
  <c r="F380"/>
  <c r="G380"/>
  <c r="H380"/>
  <c r="B381"/>
  <c r="F381"/>
  <c r="G381"/>
  <c r="H381"/>
  <c r="B382"/>
  <c r="F382"/>
  <c r="G382"/>
  <c r="H382"/>
  <c r="B383"/>
  <c r="F383"/>
  <c r="G383"/>
  <c r="H383"/>
  <c r="B384"/>
  <c r="F384"/>
  <c r="G384"/>
  <c r="H384"/>
  <c r="B385"/>
  <c r="F385"/>
  <c r="G385"/>
  <c r="H385"/>
  <c r="B386"/>
  <c r="F386"/>
  <c r="G386"/>
  <c r="H386"/>
  <c r="B387"/>
  <c r="F387"/>
  <c r="G387"/>
  <c r="H387"/>
  <c r="B388"/>
  <c r="F388"/>
  <c r="G388"/>
  <c r="H388"/>
  <c r="B389"/>
  <c r="F389"/>
  <c r="G389"/>
  <c r="H389"/>
  <c r="B390"/>
  <c r="F390"/>
  <c r="G390"/>
  <c r="H390"/>
  <c r="B391"/>
  <c r="F391"/>
  <c r="G391"/>
  <c r="H391"/>
  <c r="B392"/>
  <c r="F392"/>
  <c r="G392"/>
  <c r="H392"/>
  <c r="B393"/>
  <c r="F393"/>
  <c r="G393"/>
  <c r="H393"/>
  <c r="B394"/>
  <c r="F394"/>
  <c r="G394"/>
  <c r="H394"/>
  <c r="B395"/>
  <c r="F395"/>
  <c r="G395"/>
  <c r="H395"/>
  <c r="B396"/>
  <c r="F396"/>
  <c r="G396"/>
  <c r="H396"/>
  <c r="B397"/>
  <c r="F397"/>
  <c r="G397"/>
  <c r="H397"/>
  <c r="B398"/>
  <c r="F398"/>
  <c r="G398"/>
  <c r="H398"/>
  <c r="B399"/>
  <c r="F399"/>
  <c r="G399"/>
  <c r="H399"/>
  <c r="B400"/>
  <c r="F400"/>
  <c r="G400"/>
  <c r="H400"/>
  <c r="H12"/>
  <c r="G20"/>
  <c r="V18" i="4" s="1"/>
  <c r="W18" s="1"/>
  <c r="F12" i="2"/>
  <c r="B12"/>
  <c r="A400"/>
  <c r="D400" s="1"/>
  <c r="A399"/>
  <c r="C399" s="1"/>
  <c r="A398"/>
  <c r="C398" s="1"/>
  <c r="A397"/>
  <c r="D397" s="1"/>
  <c r="A396"/>
  <c r="D396" s="1"/>
  <c r="A395"/>
  <c r="C395" s="1"/>
  <c r="A394"/>
  <c r="C394" s="1"/>
  <c r="A393"/>
  <c r="D393" s="1"/>
  <c r="A392"/>
  <c r="C392" s="1"/>
  <c r="A391"/>
  <c r="D391" s="1"/>
  <c r="A390"/>
  <c r="D390" s="1"/>
  <c r="A389"/>
  <c r="C389" s="1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C12" s="1"/>
  <c r="T12" i="4"/>
  <c r="G29" i="2"/>
  <c r="G28"/>
  <c r="G27"/>
  <c r="G26"/>
  <c r="G25"/>
  <c r="G24"/>
  <c r="G23"/>
  <c r="G22"/>
  <c r="G21"/>
  <c r="G19"/>
  <c r="G18"/>
  <c r="V16" i="4" s="1"/>
  <c r="W16" s="1"/>
  <c r="G16" i="2"/>
  <c r="G15"/>
  <c r="G13"/>
  <c r="I12" i="4"/>
  <c r="G12"/>
  <c r="F12"/>
  <c r="G12" i="2" s="1"/>
  <c r="V15" i="4" l="1"/>
  <c r="W15" s="1"/>
  <c r="V17"/>
  <c r="W17" s="1"/>
  <c r="V13"/>
  <c r="W13" s="1"/>
  <c r="S13"/>
  <c r="S14"/>
  <c r="O18"/>
  <c r="O17"/>
  <c r="S17" s="1"/>
  <c r="O16"/>
  <c r="O14"/>
  <c r="N12"/>
  <c r="V28"/>
  <c r="W28" s="1"/>
  <c r="C397" i="2"/>
  <c r="E397" s="1"/>
  <c r="G14"/>
  <c r="V14" i="4" s="1"/>
  <c r="W14" s="1"/>
  <c r="D399" i="2"/>
  <c r="E399" s="1"/>
  <c r="D395"/>
  <c r="E395" s="1"/>
  <c r="D16"/>
  <c r="C16"/>
  <c r="D20"/>
  <c r="C20"/>
  <c r="D24"/>
  <c r="C24"/>
  <c r="D28"/>
  <c r="C28"/>
  <c r="C34"/>
  <c r="D34"/>
  <c r="C38"/>
  <c r="D38"/>
  <c r="C42"/>
  <c r="D42"/>
  <c r="D48"/>
  <c r="C48"/>
  <c r="D52"/>
  <c r="C52"/>
  <c r="D56"/>
  <c r="C56"/>
  <c r="C62"/>
  <c r="D62"/>
  <c r="C66"/>
  <c r="D66"/>
  <c r="C70"/>
  <c r="D70"/>
  <c r="C74"/>
  <c r="D74"/>
  <c r="C78"/>
  <c r="D78"/>
  <c r="C82"/>
  <c r="D82"/>
  <c r="C86"/>
  <c r="D86"/>
  <c r="C90"/>
  <c r="D90"/>
  <c r="D92"/>
  <c r="C92"/>
  <c r="C94"/>
  <c r="D94"/>
  <c r="D96"/>
  <c r="C96"/>
  <c r="C98"/>
  <c r="D98"/>
  <c r="D100"/>
  <c r="C100"/>
  <c r="C102"/>
  <c r="D102"/>
  <c r="D104"/>
  <c r="C104"/>
  <c r="C106"/>
  <c r="D106"/>
  <c r="D108"/>
  <c r="C108"/>
  <c r="C110"/>
  <c r="D110"/>
  <c r="D112"/>
  <c r="C112"/>
  <c r="C114"/>
  <c r="D114"/>
  <c r="D116"/>
  <c r="C116"/>
  <c r="C118"/>
  <c r="D118"/>
  <c r="D120"/>
  <c r="C120"/>
  <c r="C122"/>
  <c r="D122"/>
  <c r="D124"/>
  <c r="C124"/>
  <c r="C126"/>
  <c r="D126"/>
  <c r="D128"/>
  <c r="C128"/>
  <c r="C130"/>
  <c r="D130"/>
  <c r="D132"/>
  <c r="C132"/>
  <c r="C134"/>
  <c r="D134"/>
  <c r="D136"/>
  <c r="C136"/>
  <c r="C138"/>
  <c r="D138"/>
  <c r="D140"/>
  <c r="C140"/>
  <c r="C142"/>
  <c r="D142"/>
  <c r="D144"/>
  <c r="C144"/>
  <c r="C146"/>
  <c r="D146"/>
  <c r="D148"/>
  <c r="C148"/>
  <c r="C150"/>
  <c r="D150"/>
  <c r="D152"/>
  <c r="C152"/>
  <c r="C154"/>
  <c r="D154"/>
  <c r="D156"/>
  <c r="C156"/>
  <c r="C158"/>
  <c r="D158"/>
  <c r="D160"/>
  <c r="C160"/>
  <c r="C162"/>
  <c r="D162"/>
  <c r="D164"/>
  <c r="C164"/>
  <c r="C166"/>
  <c r="D166"/>
  <c r="D168"/>
  <c r="C168"/>
  <c r="C170"/>
  <c r="D170"/>
  <c r="D172"/>
  <c r="C172"/>
  <c r="C174"/>
  <c r="D174"/>
  <c r="D176"/>
  <c r="C176"/>
  <c r="C178"/>
  <c r="D178"/>
  <c r="D180"/>
  <c r="C180"/>
  <c r="C182"/>
  <c r="D182"/>
  <c r="D184"/>
  <c r="C184"/>
  <c r="C186"/>
  <c r="D186"/>
  <c r="D188"/>
  <c r="C188"/>
  <c r="C190"/>
  <c r="D190"/>
  <c r="D192"/>
  <c r="C192"/>
  <c r="C194"/>
  <c r="D194"/>
  <c r="C196"/>
  <c r="D196"/>
  <c r="D198"/>
  <c r="C198"/>
  <c r="C200"/>
  <c r="D200"/>
  <c r="D202"/>
  <c r="C202"/>
  <c r="C204"/>
  <c r="D204"/>
  <c r="D206"/>
  <c r="C206"/>
  <c r="C208"/>
  <c r="D208"/>
  <c r="D210"/>
  <c r="C210"/>
  <c r="C212"/>
  <c r="D212"/>
  <c r="D214"/>
  <c r="C214"/>
  <c r="C216"/>
  <c r="D216"/>
  <c r="D218"/>
  <c r="C218"/>
  <c r="C220"/>
  <c r="D220"/>
  <c r="D222"/>
  <c r="C222"/>
  <c r="C224"/>
  <c r="D224"/>
  <c r="D226"/>
  <c r="C226"/>
  <c r="C228"/>
  <c r="D228"/>
  <c r="D230"/>
  <c r="C230"/>
  <c r="C232"/>
  <c r="D232"/>
  <c r="D234"/>
  <c r="C234"/>
  <c r="C236"/>
  <c r="D236"/>
  <c r="D238"/>
  <c r="C238"/>
  <c r="C240"/>
  <c r="D240"/>
  <c r="D242"/>
  <c r="C242"/>
  <c r="C244"/>
  <c r="D244"/>
  <c r="D246"/>
  <c r="C246"/>
  <c r="C248"/>
  <c r="D248"/>
  <c r="D250"/>
  <c r="C250"/>
  <c r="C252"/>
  <c r="D252"/>
  <c r="D254"/>
  <c r="C254"/>
  <c r="C256"/>
  <c r="D256"/>
  <c r="D258"/>
  <c r="C258"/>
  <c r="C260"/>
  <c r="D260"/>
  <c r="D262"/>
  <c r="C262"/>
  <c r="C264"/>
  <c r="D264"/>
  <c r="D266"/>
  <c r="C266"/>
  <c r="C268"/>
  <c r="D268"/>
  <c r="D270"/>
  <c r="C270"/>
  <c r="C272"/>
  <c r="D272"/>
  <c r="D274"/>
  <c r="C274"/>
  <c r="C276"/>
  <c r="D276"/>
  <c r="D278"/>
  <c r="C278"/>
  <c r="C280"/>
  <c r="D280"/>
  <c r="D282"/>
  <c r="C282"/>
  <c r="C284"/>
  <c r="D284"/>
  <c r="D286"/>
  <c r="C286"/>
  <c r="C288"/>
  <c r="D288"/>
  <c r="D290"/>
  <c r="C290"/>
  <c r="C292"/>
  <c r="D292"/>
  <c r="D294"/>
  <c r="C294"/>
  <c r="C296"/>
  <c r="D296"/>
  <c r="D298"/>
  <c r="C298"/>
  <c r="C300"/>
  <c r="D300"/>
  <c r="D302"/>
  <c r="C302"/>
  <c r="C304"/>
  <c r="D304"/>
  <c r="D306"/>
  <c r="C306"/>
  <c r="C308"/>
  <c r="D308"/>
  <c r="D310"/>
  <c r="C310"/>
  <c r="C312"/>
  <c r="D312"/>
  <c r="D314"/>
  <c r="C314"/>
  <c r="C316"/>
  <c r="D316"/>
  <c r="D318"/>
  <c r="C318"/>
  <c r="C320"/>
  <c r="D320"/>
  <c r="D322"/>
  <c r="C322"/>
  <c r="C324"/>
  <c r="D324"/>
  <c r="D326"/>
  <c r="C326"/>
  <c r="C328"/>
  <c r="D328"/>
  <c r="D330"/>
  <c r="C330"/>
  <c r="C332"/>
  <c r="D332"/>
  <c r="D334"/>
  <c r="C334"/>
  <c r="C336"/>
  <c r="D336"/>
  <c r="D338"/>
  <c r="C338"/>
  <c r="C340"/>
  <c r="D340"/>
  <c r="D342"/>
  <c r="C342"/>
  <c r="C344"/>
  <c r="D344"/>
  <c r="D346"/>
  <c r="C346"/>
  <c r="C348"/>
  <c r="D348"/>
  <c r="D350"/>
  <c r="C350"/>
  <c r="C352"/>
  <c r="D352"/>
  <c r="D354"/>
  <c r="C354"/>
  <c r="C356"/>
  <c r="D356"/>
  <c r="D358"/>
  <c r="C358"/>
  <c r="C360"/>
  <c r="D360"/>
  <c r="D362"/>
  <c r="C362"/>
  <c r="C364"/>
  <c r="D364"/>
  <c r="D366"/>
  <c r="C366"/>
  <c r="C368"/>
  <c r="D368"/>
  <c r="D370"/>
  <c r="C370"/>
  <c r="C372"/>
  <c r="D372"/>
  <c r="D374"/>
  <c r="C374"/>
  <c r="C376"/>
  <c r="D376"/>
  <c r="D378"/>
  <c r="C378"/>
  <c r="C380"/>
  <c r="D380"/>
  <c r="D382"/>
  <c r="C382"/>
  <c r="C384"/>
  <c r="D384"/>
  <c r="D386"/>
  <c r="C386"/>
  <c r="C388"/>
  <c r="D388"/>
  <c r="C400"/>
  <c r="E400" s="1"/>
  <c r="D398"/>
  <c r="E398" s="1"/>
  <c r="C396"/>
  <c r="E396" s="1"/>
  <c r="D394"/>
  <c r="E394" s="1"/>
  <c r="C393"/>
  <c r="E393" s="1"/>
  <c r="C390"/>
  <c r="E390" s="1"/>
  <c r="C14"/>
  <c r="D14"/>
  <c r="C18"/>
  <c r="D18"/>
  <c r="C22"/>
  <c r="D22"/>
  <c r="C26"/>
  <c r="D26"/>
  <c r="C30"/>
  <c r="D30"/>
  <c r="D32"/>
  <c r="C32"/>
  <c r="D36"/>
  <c r="C36"/>
  <c r="D40"/>
  <c r="C40"/>
  <c r="D44"/>
  <c r="C44"/>
  <c r="C46"/>
  <c r="D46"/>
  <c r="C50"/>
  <c r="D50"/>
  <c r="C54"/>
  <c r="D54"/>
  <c r="C58"/>
  <c r="D58"/>
  <c r="D60"/>
  <c r="C60"/>
  <c r="D64"/>
  <c r="C64"/>
  <c r="D68"/>
  <c r="C68"/>
  <c r="D72"/>
  <c r="C72"/>
  <c r="D76"/>
  <c r="C76"/>
  <c r="D80"/>
  <c r="C80"/>
  <c r="D84"/>
  <c r="C84"/>
  <c r="D88"/>
  <c r="C88"/>
  <c r="C13"/>
  <c r="D13"/>
  <c r="C15"/>
  <c r="D15"/>
  <c r="D17"/>
  <c r="C17"/>
  <c r="C19"/>
  <c r="D19"/>
  <c r="D21"/>
  <c r="C21"/>
  <c r="C23"/>
  <c r="D23"/>
  <c r="D25"/>
  <c r="C25"/>
  <c r="C27"/>
  <c r="D27"/>
  <c r="D29"/>
  <c r="C29"/>
  <c r="C31"/>
  <c r="D31"/>
  <c r="D33"/>
  <c r="C33"/>
  <c r="C35"/>
  <c r="D35"/>
  <c r="D37"/>
  <c r="C37"/>
  <c r="C39"/>
  <c r="D39"/>
  <c r="D41"/>
  <c r="C41"/>
  <c r="C43"/>
  <c r="D43"/>
  <c r="D45"/>
  <c r="C45"/>
  <c r="C47"/>
  <c r="D47"/>
  <c r="D49"/>
  <c r="C49"/>
  <c r="C51"/>
  <c r="D51"/>
  <c r="D53"/>
  <c r="C53"/>
  <c r="C55"/>
  <c r="D55"/>
  <c r="D57"/>
  <c r="C57"/>
  <c r="C59"/>
  <c r="D59"/>
  <c r="D61"/>
  <c r="C61"/>
  <c r="C63"/>
  <c r="D63"/>
  <c r="D65"/>
  <c r="C65"/>
  <c r="C67"/>
  <c r="D67"/>
  <c r="D69"/>
  <c r="C69"/>
  <c r="C71"/>
  <c r="D71"/>
  <c r="D73"/>
  <c r="C73"/>
  <c r="C75"/>
  <c r="D75"/>
  <c r="D77"/>
  <c r="C77"/>
  <c r="C79"/>
  <c r="D79"/>
  <c r="D81"/>
  <c r="C81"/>
  <c r="C83"/>
  <c r="D83"/>
  <c r="D85"/>
  <c r="C85"/>
  <c r="C87"/>
  <c r="D87"/>
  <c r="D89"/>
  <c r="C89"/>
  <c r="C91"/>
  <c r="D91"/>
  <c r="D93"/>
  <c r="C93"/>
  <c r="C95"/>
  <c r="D95"/>
  <c r="D97"/>
  <c r="C97"/>
  <c r="C99"/>
  <c r="D99"/>
  <c r="D101"/>
  <c r="C101"/>
  <c r="C103"/>
  <c r="D103"/>
  <c r="D105"/>
  <c r="C105"/>
  <c r="C107"/>
  <c r="D107"/>
  <c r="D109"/>
  <c r="C109"/>
  <c r="C111"/>
  <c r="D111"/>
  <c r="D113"/>
  <c r="C113"/>
  <c r="C115"/>
  <c r="D115"/>
  <c r="D117"/>
  <c r="C117"/>
  <c r="C119"/>
  <c r="D119"/>
  <c r="D121"/>
  <c r="C121"/>
  <c r="C123"/>
  <c r="D123"/>
  <c r="D125"/>
  <c r="C125"/>
  <c r="C127"/>
  <c r="D127"/>
  <c r="D129"/>
  <c r="C129"/>
  <c r="C131"/>
  <c r="D131"/>
  <c r="D133"/>
  <c r="C133"/>
  <c r="C135"/>
  <c r="D135"/>
  <c r="D137"/>
  <c r="C137"/>
  <c r="C139"/>
  <c r="D139"/>
  <c r="D141"/>
  <c r="C141"/>
  <c r="C143"/>
  <c r="D143"/>
  <c r="D145"/>
  <c r="C145"/>
  <c r="C147"/>
  <c r="D147"/>
  <c r="D149"/>
  <c r="C149"/>
  <c r="C151"/>
  <c r="D151"/>
  <c r="D153"/>
  <c r="C153"/>
  <c r="C155"/>
  <c r="D155"/>
  <c r="D157"/>
  <c r="C157"/>
  <c r="C159"/>
  <c r="D159"/>
  <c r="D161"/>
  <c r="C161"/>
  <c r="C163"/>
  <c r="D163"/>
  <c r="D165"/>
  <c r="C165"/>
  <c r="C167"/>
  <c r="D167"/>
  <c r="D169"/>
  <c r="C169"/>
  <c r="C171"/>
  <c r="D171"/>
  <c r="D173"/>
  <c r="C173"/>
  <c r="C175"/>
  <c r="D175"/>
  <c r="D177"/>
  <c r="C177"/>
  <c r="C179"/>
  <c r="D179"/>
  <c r="D181"/>
  <c r="C181"/>
  <c r="C183"/>
  <c r="D183"/>
  <c r="D185"/>
  <c r="C185"/>
  <c r="C187"/>
  <c r="D187"/>
  <c r="D189"/>
  <c r="C189"/>
  <c r="C191"/>
  <c r="D191"/>
  <c r="D193"/>
  <c r="C193"/>
  <c r="C195"/>
  <c r="D195"/>
  <c r="C197"/>
  <c r="D197"/>
  <c r="D199"/>
  <c r="C199"/>
  <c r="C201"/>
  <c r="D201"/>
  <c r="D203"/>
  <c r="C203"/>
  <c r="C205"/>
  <c r="D205"/>
  <c r="D207"/>
  <c r="C207"/>
  <c r="C209"/>
  <c r="D209"/>
  <c r="D211"/>
  <c r="C211"/>
  <c r="C213"/>
  <c r="D213"/>
  <c r="D215"/>
  <c r="C215"/>
  <c r="C217"/>
  <c r="D217"/>
  <c r="D219"/>
  <c r="C219"/>
  <c r="C221"/>
  <c r="D221"/>
  <c r="D223"/>
  <c r="C223"/>
  <c r="C225"/>
  <c r="D225"/>
  <c r="D227"/>
  <c r="C227"/>
  <c r="C229"/>
  <c r="D229"/>
  <c r="D231"/>
  <c r="C231"/>
  <c r="C233"/>
  <c r="D233"/>
  <c r="D235"/>
  <c r="C235"/>
  <c r="C237"/>
  <c r="D237"/>
  <c r="D239"/>
  <c r="C239"/>
  <c r="C241"/>
  <c r="D241"/>
  <c r="D243"/>
  <c r="C243"/>
  <c r="C245"/>
  <c r="D245"/>
  <c r="D247"/>
  <c r="C247"/>
  <c r="C249"/>
  <c r="D249"/>
  <c r="D251"/>
  <c r="C251"/>
  <c r="C253"/>
  <c r="D253"/>
  <c r="D255"/>
  <c r="C255"/>
  <c r="C257"/>
  <c r="D257"/>
  <c r="D259"/>
  <c r="C259"/>
  <c r="C261"/>
  <c r="D261"/>
  <c r="D263"/>
  <c r="C263"/>
  <c r="C265"/>
  <c r="D265"/>
  <c r="D267"/>
  <c r="C267"/>
  <c r="C269"/>
  <c r="D269"/>
  <c r="D271"/>
  <c r="C271"/>
  <c r="C273"/>
  <c r="D273"/>
  <c r="D275"/>
  <c r="C275"/>
  <c r="C277"/>
  <c r="D277"/>
  <c r="D279"/>
  <c r="C279"/>
  <c r="C281"/>
  <c r="D281"/>
  <c r="D283"/>
  <c r="C283"/>
  <c r="C285"/>
  <c r="D285"/>
  <c r="D287"/>
  <c r="C287"/>
  <c r="C289"/>
  <c r="D289"/>
  <c r="D291"/>
  <c r="C291"/>
  <c r="C293"/>
  <c r="D293"/>
  <c r="D295"/>
  <c r="C295"/>
  <c r="C297"/>
  <c r="D297"/>
  <c r="D299"/>
  <c r="C299"/>
  <c r="C301"/>
  <c r="D301"/>
  <c r="D303"/>
  <c r="C303"/>
  <c r="C305"/>
  <c r="D305"/>
  <c r="D307"/>
  <c r="C307"/>
  <c r="C309"/>
  <c r="D309"/>
  <c r="D311"/>
  <c r="C311"/>
  <c r="C313"/>
  <c r="D313"/>
  <c r="D315"/>
  <c r="C315"/>
  <c r="C317"/>
  <c r="D317"/>
  <c r="D319"/>
  <c r="C319"/>
  <c r="C321"/>
  <c r="D321"/>
  <c r="D323"/>
  <c r="C323"/>
  <c r="C325"/>
  <c r="D325"/>
  <c r="D327"/>
  <c r="C327"/>
  <c r="C329"/>
  <c r="D329"/>
  <c r="D331"/>
  <c r="C331"/>
  <c r="C333"/>
  <c r="D333"/>
  <c r="D335"/>
  <c r="C335"/>
  <c r="C337"/>
  <c r="D337"/>
  <c r="D339"/>
  <c r="C339"/>
  <c r="C341"/>
  <c r="D341"/>
  <c r="D343"/>
  <c r="C343"/>
  <c r="C345"/>
  <c r="D345"/>
  <c r="D347"/>
  <c r="C347"/>
  <c r="C349"/>
  <c r="D349"/>
  <c r="D351"/>
  <c r="C351"/>
  <c r="C353"/>
  <c r="D353"/>
  <c r="D355"/>
  <c r="C355"/>
  <c r="C357"/>
  <c r="D357"/>
  <c r="D359"/>
  <c r="C359"/>
  <c r="C361"/>
  <c r="D361"/>
  <c r="D363"/>
  <c r="C363"/>
  <c r="C365"/>
  <c r="D365"/>
  <c r="D367"/>
  <c r="C367"/>
  <c r="C369"/>
  <c r="D369"/>
  <c r="D371"/>
  <c r="C371"/>
  <c r="C373"/>
  <c r="D373"/>
  <c r="D375"/>
  <c r="C375"/>
  <c r="C377"/>
  <c r="D377"/>
  <c r="D379"/>
  <c r="C379"/>
  <c r="C381"/>
  <c r="D381"/>
  <c r="D383"/>
  <c r="C383"/>
  <c r="C385"/>
  <c r="D385"/>
  <c r="D387"/>
  <c r="C387"/>
  <c r="V12" i="4"/>
  <c r="W12" s="1"/>
  <c r="D392" i="2"/>
  <c r="E392" s="1"/>
  <c r="C391"/>
  <c r="E391" s="1"/>
  <c r="D389"/>
  <c r="E389" s="1"/>
  <c r="D12"/>
  <c r="E12" s="1"/>
  <c r="U12" i="4" s="1"/>
  <c r="P12"/>
  <c r="Q12" s="1"/>
  <c r="K38"/>
  <c r="H12"/>
  <c r="R12" s="1"/>
  <c r="T38"/>
  <c r="S18" l="1"/>
  <c r="S16"/>
  <c r="E386" i="2"/>
  <c r="E382"/>
  <c r="E378"/>
  <c r="E374"/>
  <c r="E370"/>
  <c r="E366"/>
  <c r="E362"/>
  <c r="E358"/>
  <c r="E354"/>
  <c r="E350"/>
  <c r="E346"/>
  <c r="E342"/>
  <c r="E338"/>
  <c r="E334"/>
  <c r="E330"/>
  <c r="E326"/>
  <c r="E322"/>
  <c r="E318"/>
  <c r="E314"/>
  <c r="E310"/>
  <c r="E306"/>
  <c r="E302"/>
  <c r="E298"/>
  <c r="E294"/>
  <c r="E290"/>
  <c r="E286"/>
  <c r="E282"/>
  <c r="E278"/>
  <c r="E274"/>
  <c r="E270"/>
  <c r="E266"/>
  <c r="E262"/>
  <c r="E258"/>
  <c r="E254"/>
  <c r="E250"/>
  <c r="E246"/>
  <c r="E242"/>
  <c r="E238"/>
  <c r="E234"/>
  <c r="E230"/>
  <c r="E226"/>
  <c r="E222"/>
  <c r="E218"/>
  <c r="E214"/>
  <c r="E210"/>
  <c r="E206"/>
  <c r="E202"/>
  <c r="E198"/>
  <c r="E192"/>
  <c r="E188"/>
  <c r="E184"/>
  <c r="E180"/>
  <c r="E176"/>
  <c r="E172"/>
  <c r="E168"/>
  <c r="E164"/>
  <c r="E160"/>
  <c r="E156"/>
  <c r="E152"/>
  <c r="E148"/>
  <c r="E144"/>
  <c r="E140"/>
  <c r="E136"/>
  <c r="E132"/>
  <c r="E128"/>
  <c r="E124"/>
  <c r="E120"/>
  <c r="E116"/>
  <c r="E112"/>
  <c r="E108"/>
  <c r="E104"/>
  <c r="E100"/>
  <c r="E96"/>
  <c r="E92"/>
  <c r="E56"/>
  <c r="E52"/>
  <c r="E48"/>
  <c r="E28"/>
  <c r="E24"/>
  <c r="E20"/>
  <c r="U18" i="4" s="1"/>
  <c r="E16" i="2"/>
  <c r="E387"/>
  <c r="E383"/>
  <c r="E379"/>
  <c r="E375"/>
  <c r="E371"/>
  <c r="E367"/>
  <c r="E363"/>
  <c r="E359"/>
  <c r="E355"/>
  <c r="E351"/>
  <c r="E347"/>
  <c r="E343"/>
  <c r="E339"/>
  <c r="E335"/>
  <c r="E331"/>
  <c r="E327"/>
  <c r="E323"/>
  <c r="E319"/>
  <c r="E315"/>
  <c r="E311"/>
  <c r="E307"/>
  <c r="E303"/>
  <c r="E299"/>
  <c r="E295"/>
  <c r="E291"/>
  <c r="E287"/>
  <c r="E283"/>
  <c r="E279"/>
  <c r="E275"/>
  <c r="E271"/>
  <c r="E267"/>
  <c r="E263"/>
  <c r="E259"/>
  <c r="E255"/>
  <c r="E251"/>
  <c r="E247"/>
  <c r="E243"/>
  <c r="E239"/>
  <c r="E235"/>
  <c r="E231"/>
  <c r="E227"/>
  <c r="E223"/>
  <c r="E219"/>
  <c r="E215"/>
  <c r="E211"/>
  <c r="E207"/>
  <c r="E203"/>
  <c r="E199"/>
  <c r="E193"/>
  <c r="E189"/>
  <c r="E185"/>
  <c r="E181"/>
  <c r="E177"/>
  <c r="E173"/>
  <c r="E169"/>
  <c r="E165"/>
  <c r="E161"/>
  <c r="E157"/>
  <c r="E153"/>
  <c r="E149"/>
  <c r="E145"/>
  <c r="E141"/>
  <c r="E137"/>
  <c r="E133"/>
  <c r="E129"/>
  <c r="E125"/>
  <c r="E121"/>
  <c r="E117"/>
  <c r="E113"/>
  <c r="E109"/>
  <c r="E105"/>
  <c r="E101"/>
  <c r="E97"/>
  <c r="E93"/>
  <c r="E89"/>
  <c r="E85"/>
  <c r="E81"/>
  <c r="E77"/>
  <c r="E73"/>
  <c r="E69"/>
  <c r="E65"/>
  <c r="E61"/>
  <c r="E57"/>
  <c r="E53"/>
  <c r="E49"/>
  <c r="E45"/>
  <c r="E41"/>
  <c r="E37"/>
  <c r="E33"/>
  <c r="E29"/>
  <c r="E25"/>
  <c r="E21"/>
  <c r="E17"/>
  <c r="E13"/>
  <c r="U13" i="4" s="1"/>
  <c r="X13" s="1"/>
  <c r="E58" i="2"/>
  <c r="E54"/>
  <c r="E50"/>
  <c r="E46"/>
  <c r="E30"/>
  <c r="U28" i="4" s="1"/>
  <c r="E26" i="2"/>
  <c r="E22"/>
  <c r="E18"/>
  <c r="U16" i="4" s="1"/>
  <c r="E14" i="2"/>
  <c r="U14" i="4" s="1"/>
  <c r="X14" s="1"/>
  <c r="E385" i="2"/>
  <c r="E381"/>
  <c r="E377"/>
  <c r="E373"/>
  <c r="E369"/>
  <c r="E365"/>
  <c r="E361"/>
  <c r="E357"/>
  <c r="E353"/>
  <c r="E349"/>
  <c r="E345"/>
  <c r="E341"/>
  <c r="E337"/>
  <c r="E333"/>
  <c r="E329"/>
  <c r="E325"/>
  <c r="E321"/>
  <c r="E317"/>
  <c r="E313"/>
  <c r="E309"/>
  <c r="E305"/>
  <c r="E301"/>
  <c r="E297"/>
  <c r="E293"/>
  <c r="E289"/>
  <c r="E285"/>
  <c r="E281"/>
  <c r="E277"/>
  <c r="E273"/>
  <c r="E269"/>
  <c r="E265"/>
  <c r="E261"/>
  <c r="E257"/>
  <c r="E253"/>
  <c r="E249"/>
  <c r="E245"/>
  <c r="E241"/>
  <c r="E237"/>
  <c r="E233"/>
  <c r="E229"/>
  <c r="E225"/>
  <c r="E221"/>
  <c r="E217"/>
  <c r="E213"/>
  <c r="E209"/>
  <c r="E205"/>
  <c r="E201"/>
  <c r="E197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E83"/>
  <c r="E79"/>
  <c r="E75"/>
  <c r="E71"/>
  <c r="E67"/>
  <c r="E63"/>
  <c r="E59"/>
  <c r="E55"/>
  <c r="E51"/>
  <c r="E47"/>
  <c r="E43"/>
  <c r="E39"/>
  <c r="E35"/>
  <c r="E31"/>
  <c r="E27"/>
  <c r="E23"/>
  <c r="E19"/>
  <c r="U17" i="4" s="1"/>
  <c r="X17" s="1"/>
  <c r="E15" i="2"/>
  <c r="U15" i="4" s="1"/>
  <c r="E88" i="2"/>
  <c r="E84"/>
  <c r="E80"/>
  <c r="E76"/>
  <c r="E72"/>
  <c r="E68"/>
  <c r="E64"/>
  <c r="E60"/>
  <c r="E44"/>
  <c r="E40"/>
  <c r="E36"/>
  <c r="E32"/>
  <c r="E388"/>
  <c r="E384"/>
  <c r="E380"/>
  <c r="E376"/>
  <c r="E372"/>
  <c r="E368"/>
  <c r="E364"/>
  <c r="E360"/>
  <c r="E356"/>
  <c r="E352"/>
  <c r="E348"/>
  <c r="E344"/>
  <c r="E340"/>
  <c r="E336"/>
  <c r="E332"/>
  <c r="E328"/>
  <c r="E324"/>
  <c r="E320"/>
  <c r="E316"/>
  <c r="E312"/>
  <c r="E308"/>
  <c r="E304"/>
  <c r="E300"/>
  <c r="E296"/>
  <c r="E292"/>
  <c r="E288"/>
  <c r="E284"/>
  <c r="E280"/>
  <c r="E276"/>
  <c r="E272"/>
  <c r="E268"/>
  <c r="E264"/>
  <c r="E260"/>
  <c r="E256"/>
  <c r="E252"/>
  <c r="E248"/>
  <c r="E244"/>
  <c r="E240"/>
  <c r="E236"/>
  <c r="E232"/>
  <c r="E228"/>
  <c r="E224"/>
  <c r="E220"/>
  <c r="E216"/>
  <c r="E212"/>
  <c r="E208"/>
  <c r="E204"/>
  <c r="E200"/>
  <c r="E196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42"/>
  <c r="E38"/>
  <c r="E34"/>
  <c r="R38" i="4"/>
  <c r="O12"/>
  <c r="S12" s="1"/>
  <c r="N38"/>
  <c r="X18" l="1"/>
  <c r="X16"/>
  <c r="X12"/>
  <c r="O38"/>
  <c r="X15"/>
  <c r="X38" l="1"/>
</calcChain>
</file>

<file path=xl/sharedStrings.xml><?xml version="1.0" encoding="utf-8"?>
<sst xmlns="http://schemas.openxmlformats.org/spreadsheetml/2006/main" count="73" uniqueCount="62">
  <si>
    <t>Fecha de
Ingreso</t>
  </si>
  <si>
    <t xml:space="preserve">liquidacion final al </t>
  </si>
  <si>
    <t>Años</t>
  </si>
  <si>
    <t>Meses</t>
  </si>
  <si>
    <t>Lic. S/goce
en meses</t>
  </si>
  <si>
    <t>Antig.
Indem.</t>
  </si>
  <si>
    <t>Preaviso</t>
  </si>
  <si>
    <t>Indem. por
Embarazo</t>
  </si>
  <si>
    <t>Indem.
Embarazo</t>
  </si>
  <si>
    <t>Indemiza-
ción</t>
  </si>
  <si>
    <t>Total</t>
  </si>
  <si>
    <t>Apellido y Nombre</t>
  </si>
  <si>
    <t>DEPARTAMENTO DE LIQUIDACION DE SUELDOS</t>
  </si>
  <si>
    <t>Leg.</t>
  </si>
  <si>
    <t>Total general</t>
  </si>
  <si>
    <t>DISCRIMINADO POR LEGAJO</t>
  </si>
  <si>
    <t>SAC / Preaviso</t>
  </si>
  <si>
    <t>Integrac.</t>
  </si>
  <si>
    <t>SAC / Integrac.</t>
  </si>
  <si>
    <t>Último día del mes</t>
  </si>
  <si>
    <t>SAC</t>
  </si>
  <si>
    <t>Sueldo bruto
REM</t>
  </si>
  <si>
    <t>Sueldo bruto
NO REM</t>
  </si>
  <si>
    <t>Garantía</t>
  </si>
  <si>
    <t>Docente=D
Estraprog=E
CCT 88/90=C</t>
  </si>
  <si>
    <t>Primer dia del año</t>
  </si>
  <si>
    <t>Dias Trab
1º SEM</t>
  </si>
  <si>
    <t>Dias Trab
2º SEM</t>
  </si>
  <si>
    <t>Dias Trab
Vacaciones</t>
  </si>
  <si>
    <t>Dias trabajados del Semestre</t>
  </si>
  <si>
    <t>Mes de 
Liq final</t>
  </si>
  <si>
    <t>Retenciones</t>
  </si>
  <si>
    <t>VAC
NO GOZ</t>
  </si>
  <si>
    <t>Caja
Complem.</t>
  </si>
  <si>
    <t>Dias de Vacaciones</t>
  </si>
  <si>
    <t>Extraprogramaticos</t>
  </si>
  <si>
    <t>Vacaciones</t>
  </si>
  <si>
    <t>CCT 88/90</t>
  </si>
  <si>
    <t>Divisor</t>
  </si>
  <si>
    <t>SAC/
VAC</t>
  </si>
  <si>
    <t>DNU 34/2019</t>
  </si>
  <si>
    <t>si entra despues del 14-12-19 no pagar DNU</t>
  </si>
  <si>
    <t>Tope Maximo 500mil</t>
  </si>
  <si>
    <t>Tope indemnizatorio: el promedio de todas las categorias, Ejemplo 88/90: sumar todos los brutos de todas las categorias y dividirla por la cantidad de categorias - los docentes no tienene topes</t>
  </si>
  <si>
    <t>Caso Vizzoti: si supera el tope y la diferencia esta por arriba del 33,33% del sueldo, no se puede aplicar el tope indemnizatorio, se aplicaria el caso Vizzoti: que se toma el 66,66% del bruto para el calculo</t>
  </si>
  <si>
    <t>75% por despido entre el 01/01/2022 y el 28/02/22</t>
  </si>
  <si>
    <t>50% por despido entre el 01/03/2022 y el 30/04/22</t>
  </si>
  <si>
    <t>25% por despido entre el 01/05/22 y el 30/06/22</t>
  </si>
  <si>
    <t>desde el 01/07/22 no habra ningun recargo adicional</t>
  </si>
  <si>
    <t>Tope indemnizatorio UTEDYC: El promedio de l basico de todas las categorias multilpicado por 3, ejemplo: sumar basico de todas las caterorias y dividirla por la cantidad de categorias</t>
  </si>
  <si>
    <t>Vivas Noelia</t>
  </si>
  <si>
    <t>605//01</t>
  </si>
  <si>
    <t>E</t>
  </si>
  <si>
    <t>213//03</t>
  </si>
  <si>
    <t>Rotbard Hernan Diego - Opcion 1</t>
  </si>
  <si>
    <t>Rotbard Hernan Diego - Opcion 2</t>
  </si>
  <si>
    <t>Rotbard Hernan Diego - Opcion 3</t>
  </si>
  <si>
    <t>299//01</t>
  </si>
  <si>
    <t>Winter Jessica</t>
  </si>
  <si>
    <t>299//02</t>
  </si>
  <si>
    <t>Grinkaut Magali</t>
  </si>
  <si>
    <t>615//01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</si>
</sst>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20"/>
      <name val="Arial"/>
      <family val="2"/>
    </font>
    <font>
      <b/>
      <sz val="16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2" borderId="1" xfId="0" applyNumberFormat="1" applyFill="1" applyBorder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2" borderId="1" xfId="0" applyNumberFormat="1" applyFill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3" borderId="1" xfId="0" applyNumberFormat="1" applyFill="1" applyBorder="1" applyAlignment="1">
      <alignment horizontal="right"/>
    </xf>
    <xf numFmtId="14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 applyProtection="1">
      <alignment horizontal="center"/>
    </xf>
    <xf numFmtId="2" fontId="0" fillId="4" borderId="1" xfId="0" applyNumberFormat="1" applyFill="1" applyBorder="1" applyProtection="1"/>
    <xf numFmtId="0" fontId="0" fillId="4" borderId="1" xfId="0" applyFill="1" applyBorder="1" applyAlignment="1" applyProtection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</xf>
    <xf numFmtId="2" fontId="0" fillId="4" borderId="2" xfId="0" applyNumberFormat="1" applyFill="1" applyBorder="1" applyProtection="1"/>
    <xf numFmtId="0" fontId="0" fillId="4" borderId="2" xfId="0" applyFill="1" applyBorder="1" applyAlignment="1" applyProtection="1">
      <alignment horizontal="center"/>
    </xf>
    <xf numFmtId="2" fontId="0" fillId="3" borderId="2" xfId="0" applyNumberFormat="1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2" borderId="2" xfId="0" applyNumberFormat="1" applyFill="1" applyBorder="1"/>
    <xf numFmtId="0" fontId="1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" xfId="0" applyNumberFormat="1" applyFont="1" applyFill="1" applyBorder="1"/>
    <xf numFmtId="1" fontId="2" fillId="0" borderId="1" xfId="0" applyNumberFormat="1" applyFont="1" applyFill="1" applyBorder="1"/>
    <xf numFmtId="2" fontId="2" fillId="3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2" fontId="2" fillId="5" borderId="1" xfId="0" applyNumberFormat="1" applyFont="1" applyFill="1" applyBorder="1"/>
    <xf numFmtId="14" fontId="0" fillId="0" borderId="0" xfId="0" applyNumberFormat="1" applyProtection="1">
      <protection locked="0"/>
    </xf>
    <xf numFmtId="1" fontId="0" fillId="0" borderId="2" xfId="0" applyNumberFormat="1" applyFill="1" applyBorder="1" applyProtection="1">
      <protection locked="0"/>
    </xf>
    <xf numFmtId="14" fontId="0" fillId="4" borderId="2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0" fillId="0" borderId="2" xfId="0" applyNumberFormat="1" applyFill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0" fillId="0" borderId="0" xfId="0" applyNumberFormat="1"/>
    <xf numFmtId="1" fontId="1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9" fontId="0" fillId="0" borderId="0" xfId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5"/>
  <sheetViews>
    <sheetView showZeros="0" tabSelected="1" zoomScale="85" workbookViewId="0">
      <selection activeCell="R12" sqref="R12"/>
    </sheetView>
  </sheetViews>
  <sheetFormatPr baseColWidth="10" defaultRowHeight="12.75"/>
  <cols>
    <col min="1" max="1" width="6.85546875" style="8" bestFit="1" customWidth="1"/>
    <col min="2" max="2" width="30.140625" customWidth="1"/>
    <col min="3" max="3" width="12.140625" bestFit="1" customWidth="1"/>
    <col min="4" max="4" width="10.28515625" bestFit="1" customWidth="1"/>
    <col min="5" max="5" width="10.140625" customWidth="1"/>
    <col min="6" max="7" width="5.7109375" customWidth="1"/>
    <col min="8" max="8" width="7.7109375" customWidth="1"/>
    <col min="9" max="9" width="9" style="5" customWidth="1"/>
    <col min="10" max="10" width="9.7109375" style="5" customWidth="1"/>
    <col min="11" max="11" width="11.5703125" style="9" bestFit="1" customWidth="1"/>
    <col min="12" max="13" width="11.5703125" style="9" customWidth="1"/>
    <col min="14" max="14" width="10.7109375" style="12" bestFit="1" customWidth="1"/>
    <col min="15" max="17" width="9.5703125" style="12" customWidth="1"/>
    <col min="18" max="18" width="10.7109375" bestFit="1" customWidth="1"/>
    <col min="19" max="19" width="10.7109375" customWidth="1"/>
    <col min="20" max="20" width="9.5703125" bestFit="1" customWidth="1"/>
    <col min="21" max="23" width="9.5703125" customWidth="1"/>
    <col min="24" max="24" width="12.7109375" customWidth="1"/>
  </cols>
  <sheetData>
    <row r="1" spans="1:24">
      <c r="C1" s="56" t="s">
        <v>43</v>
      </c>
    </row>
    <row r="2" spans="1:24">
      <c r="C2" s="56" t="s">
        <v>44</v>
      </c>
    </row>
    <row r="3" spans="1:24">
      <c r="C3" t="s">
        <v>49</v>
      </c>
    </row>
    <row r="5" spans="1:24" ht="26.25">
      <c r="A5" s="64" t="s">
        <v>12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4" ht="20.25">
      <c r="A6" s="65" t="s">
        <v>15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ht="13.5" customHeight="1">
      <c r="A7" s="50"/>
      <c r="B7" s="2" t="s">
        <v>25</v>
      </c>
      <c r="C7" s="2"/>
      <c r="D7" s="41">
        <v>44562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61"/>
      <c r="T7" s="50"/>
      <c r="U7" s="50"/>
      <c r="V7" s="50"/>
      <c r="W7" s="62" t="s">
        <v>45</v>
      </c>
      <c r="X7" s="50"/>
    </row>
    <row r="8" spans="1:24">
      <c r="B8" s="2" t="s">
        <v>1</v>
      </c>
      <c r="C8" s="2"/>
      <c r="D8" s="41">
        <v>44650</v>
      </c>
      <c r="E8" s="1"/>
      <c r="N8" s="5"/>
      <c r="O8" s="5"/>
      <c r="P8" s="5"/>
      <c r="Q8" s="5"/>
      <c r="S8" t="s">
        <v>41</v>
      </c>
      <c r="W8" s="56" t="s">
        <v>46</v>
      </c>
    </row>
    <row r="9" spans="1:24">
      <c r="B9" s="2" t="s">
        <v>19</v>
      </c>
      <c r="C9" s="2"/>
      <c r="D9" s="41">
        <v>44650</v>
      </c>
      <c r="N9" s="5"/>
      <c r="O9" s="5"/>
      <c r="P9" s="5"/>
      <c r="Q9" s="63">
        <v>0.5</v>
      </c>
      <c r="S9" t="s">
        <v>42</v>
      </c>
      <c r="W9" s="56" t="s">
        <v>47</v>
      </c>
    </row>
    <row r="10" spans="1:24">
      <c r="D10" s="1"/>
      <c r="N10" s="5"/>
      <c r="O10" s="5"/>
      <c r="P10" s="5"/>
      <c r="Q10" s="5"/>
      <c r="W10" s="56" t="s">
        <v>48</v>
      </c>
    </row>
    <row r="11" spans="1:24" ht="39" thickBot="1">
      <c r="A11" s="26" t="s">
        <v>13</v>
      </c>
      <c r="B11" s="26" t="s">
        <v>11</v>
      </c>
      <c r="C11" s="51" t="s">
        <v>24</v>
      </c>
      <c r="D11" s="27" t="s">
        <v>0</v>
      </c>
      <c r="E11" s="27" t="s">
        <v>4</v>
      </c>
      <c r="F11" s="27" t="s">
        <v>2</v>
      </c>
      <c r="G11" s="28" t="s">
        <v>3</v>
      </c>
      <c r="H11" s="27" t="s">
        <v>5</v>
      </c>
      <c r="I11" s="27" t="s">
        <v>6</v>
      </c>
      <c r="J11" s="27" t="s">
        <v>7</v>
      </c>
      <c r="K11" s="29" t="s">
        <v>21</v>
      </c>
      <c r="L11" s="29" t="s">
        <v>22</v>
      </c>
      <c r="M11" s="29" t="s">
        <v>23</v>
      </c>
      <c r="N11" s="30" t="s">
        <v>6</v>
      </c>
      <c r="O11" s="30" t="s">
        <v>16</v>
      </c>
      <c r="P11" s="30" t="s">
        <v>17</v>
      </c>
      <c r="Q11" s="30" t="s">
        <v>18</v>
      </c>
      <c r="R11" s="30" t="s">
        <v>9</v>
      </c>
      <c r="S11" s="30" t="s">
        <v>40</v>
      </c>
      <c r="T11" s="30" t="s">
        <v>8</v>
      </c>
      <c r="U11" s="30" t="s">
        <v>20</v>
      </c>
      <c r="V11" s="30" t="s">
        <v>32</v>
      </c>
      <c r="W11" s="30" t="s">
        <v>39</v>
      </c>
      <c r="X11" s="31" t="s">
        <v>10</v>
      </c>
    </row>
    <row r="12" spans="1:24" ht="13.5" thickTop="1">
      <c r="A12" s="32" t="s">
        <v>51</v>
      </c>
      <c r="B12" s="42" t="s">
        <v>50</v>
      </c>
      <c r="C12" s="60" t="s">
        <v>52</v>
      </c>
      <c r="D12" s="43">
        <v>42431</v>
      </c>
      <c r="E12" s="44">
        <v>0</v>
      </c>
      <c r="F12" s="20">
        <f t="shared" ref="F12:F18" si="0">INT((DAYS360(D12,$D$8)-E12*30)/360)</f>
        <v>6</v>
      </c>
      <c r="G12" s="21">
        <f t="shared" ref="G12:G18" si="1">((DAYS360(D12,$D$8)-E12*30)/360-INT((DAYS360(D12,$D$8)-E12*30)/360))*12</f>
        <v>0.93333333333333002</v>
      </c>
      <c r="H12" s="22">
        <f t="shared" ref="H12:H18" si="2">IF(G12&gt;3,F12+1,F12)</f>
        <v>6</v>
      </c>
      <c r="I12" s="22">
        <f t="shared" ref="I12:I18" si="3">IF(((DAYS360(D12,$D$8)-E12*30)/360)&gt;5,2,IF((DAYS360(D12,$D$8)-E12*30)&lt;90,0.5,1))</f>
        <v>2</v>
      </c>
      <c r="J12" s="48"/>
      <c r="K12" s="23">
        <v>2601.06</v>
      </c>
      <c r="L12" s="23">
        <v>756.2</v>
      </c>
      <c r="M12" s="23"/>
      <c r="N12" s="24">
        <f t="shared" ref="N12:N18" si="4">(K12+L12)*I12</f>
        <v>6714.52</v>
      </c>
      <c r="O12" s="24">
        <f t="shared" ref="O12:O18" si="5">+N12/12</f>
        <v>559.54333333333341</v>
      </c>
      <c r="P12" s="24">
        <f t="shared" ref="P12:P18" si="6">+IF(I12&lt;1,0,(K12+L12)/30*(DAY($D$9)-DAY($D$8)))</f>
        <v>0</v>
      </c>
      <c r="Q12" s="24">
        <f t="shared" ref="Q12:Q18" si="7">+P12/12</f>
        <v>0</v>
      </c>
      <c r="R12" s="25">
        <f t="shared" ref="R12:R18" si="8">(K12+L12)*H12</f>
        <v>20143.560000000001</v>
      </c>
      <c r="S12" s="25">
        <f>SUM(N12:R12)*$Q$9</f>
        <v>13708.811666666668</v>
      </c>
      <c r="T12" s="25">
        <f t="shared" ref="T12:T18" si="9">IF(J12="SI",(K12+L12)*13,0)</f>
        <v>0</v>
      </c>
      <c r="U12" s="25">
        <f>IFERROR((K12/360*AUXILIAR!E12)*AUXILIAR!F12+(M12/360*AUXILIAR!E12),)</f>
        <v>539.71994999999993</v>
      </c>
      <c r="V12" s="25">
        <f>IFERROR(((K12+L12)/AUXILIAR!H12)*(AUXILIAR!G12/360*AUXILIAR!B12),)</f>
        <v>705.02460000000008</v>
      </c>
      <c r="W12" s="25">
        <f t="shared" ref="W12:W18" si="10">+V12/12</f>
        <v>58.752050000000004</v>
      </c>
      <c r="X12" s="34">
        <f t="shared" ref="X12:X18" si="11">SUM(N12:W12)</f>
        <v>42429.931600000004</v>
      </c>
    </row>
    <row r="13" spans="1:24">
      <c r="A13" s="33" t="s">
        <v>53</v>
      </c>
      <c r="B13" s="45" t="s">
        <v>54</v>
      </c>
      <c r="C13" s="53" t="s">
        <v>52</v>
      </c>
      <c r="D13" s="46">
        <v>39150</v>
      </c>
      <c r="E13" s="47"/>
      <c r="F13" s="20">
        <f t="shared" si="0"/>
        <v>15</v>
      </c>
      <c r="G13" s="21">
        <f t="shared" si="1"/>
        <v>0.70000000000000284</v>
      </c>
      <c r="H13" s="22">
        <f t="shared" si="2"/>
        <v>15</v>
      </c>
      <c r="I13" s="22">
        <f t="shared" si="3"/>
        <v>2</v>
      </c>
      <c r="J13" s="48"/>
      <c r="K13" s="13">
        <v>13385.31</v>
      </c>
      <c r="L13" s="23">
        <f>1821.32-754.68-800</f>
        <v>266.63999999999987</v>
      </c>
      <c r="M13" s="23"/>
      <c r="N13" s="24">
        <f t="shared" si="4"/>
        <v>27303.899999999998</v>
      </c>
      <c r="O13" s="24">
        <f t="shared" si="5"/>
        <v>2275.3249999999998</v>
      </c>
      <c r="P13" s="24">
        <f t="shared" si="6"/>
        <v>0</v>
      </c>
      <c r="Q13" s="24">
        <f t="shared" si="7"/>
        <v>0</v>
      </c>
      <c r="R13" s="25">
        <f t="shared" si="8"/>
        <v>204779.24999999997</v>
      </c>
      <c r="S13" s="25">
        <f>SUM(N13:R13)*$Q$9</f>
        <v>117179.23749999999</v>
      </c>
      <c r="T13" s="25">
        <f t="shared" si="9"/>
        <v>0</v>
      </c>
      <c r="U13" s="25">
        <f>IFERROR((K13/360*AUXILIAR!E13)*AUXILIAR!F13+(M13/360*AUXILIAR!E13),)</f>
        <v>2777.4518249999996</v>
      </c>
      <c r="V13" s="25">
        <f>IFERROR(((K13+L13)/AUXILIAR!H13)*(AUXILIAR!G13/360*AUXILIAR!B13),)</f>
        <v>3822.5459999999998</v>
      </c>
      <c r="W13" s="25">
        <f t="shared" si="10"/>
        <v>318.5455</v>
      </c>
      <c r="X13" s="34">
        <f t="shared" si="11"/>
        <v>358456.25582499994</v>
      </c>
    </row>
    <row r="14" spans="1:24">
      <c r="A14" s="33" t="s">
        <v>53</v>
      </c>
      <c r="B14" s="45" t="s">
        <v>55</v>
      </c>
      <c r="C14" s="53" t="s">
        <v>52</v>
      </c>
      <c r="D14" s="46">
        <v>39150</v>
      </c>
      <c r="E14" s="47"/>
      <c r="F14" s="20">
        <f t="shared" si="0"/>
        <v>15</v>
      </c>
      <c r="G14" s="21">
        <f t="shared" si="1"/>
        <v>0.70000000000000284</v>
      </c>
      <c r="H14" s="22">
        <f t="shared" si="2"/>
        <v>15</v>
      </c>
      <c r="I14" s="22">
        <f t="shared" si="3"/>
        <v>2</v>
      </c>
      <c r="J14" s="48"/>
      <c r="K14" s="13">
        <f>3346.33*3</f>
        <v>10038.99</v>
      </c>
      <c r="L14" s="23">
        <f>66.66*3</f>
        <v>199.98</v>
      </c>
      <c r="M14" s="23"/>
      <c r="N14" s="24">
        <f t="shared" si="4"/>
        <v>20477.939999999999</v>
      </c>
      <c r="O14" s="24">
        <f t="shared" si="5"/>
        <v>1706.4949999999999</v>
      </c>
      <c r="P14" s="24">
        <f t="shared" si="6"/>
        <v>0</v>
      </c>
      <c r="Q14" s="24">
        <f t="shared" si="7"/>
        <v>0</v>
      </c>
      <c r="R14" s="25">
        <f t="shared" si="8"/>
        <v>153584.54999999999</v>
      </c>
      <c r="S14" s="25">
        <f>SUM(N14:R14)*Q9</f>
        <v>87884.492499999993</v>
      </c>
      <c r="T14" s="25">
        <f t="shared" si="9"/>
        <v>0</v>
      </c>
      <c r="U14" s="25">
        <f>IFERROR((K14/360*AUXILIAR!E14)*AUXILIAR!F14+(M14/360*AUXILIAR!E14),)</f>
        <v>2083.0904249999999</v>
      </c>
      <c r="V14" s="25">
        <f>IFERROR(((K14+L14)/AUXILIAR!H14)*(AUXILIAR!G14/360*AUXILIAR!B14),)</f>
        <v>2866.9115999999999</v>
      </c>
      <c r="W14" s="25">
        <f t="shared" si="10"/>
        <v>238.9093</v>
      </c>
      <c r="X14" s="34">
        <f t="shared" si="11"/>
        <v>268842.38882499997</v>
      </c>
    </row>
    <row r="15" spans="1:24">
      <c r="A15" s="33" t="s">
        <v>53</v>
      </c>
      <c r="B15" s="45" t="s">
        <v>56</v>
      </c>
      <c r="C15" s="53" t="s">
        <v>52</v>
      </c>
      <c r="D15" s="46">
        <v>39150</v>
      </c>
      <c r="E15" s="47"/>
      <c r="F15" s="20">
        <f t="shared" si="0"/>
        <v>15</v>
      </c>
      <c r="G15" s="21">
        <f t="shared" si="1"/>
        <v>0.70000000000000284</v>
      </c>
      <c r="H15" s="22">
        <f t="shared" si="2"/>
        <v>15</v>
      </c>
      <c r="I15" s="22">
        <f t="shared" si="3"/>
        <v>2</v>
      </c>
      <c r="J15" s="48"/>
      <c r="K15" s="13">
        <v>13385.31</v>
      </c>
      <c r="L15" s="23">
        <f>1821.32-754.68-800</f>
        <v>266.63999999999987</v>
      </c>
      <c r="M15" s="23"/>
      <c r="N15" s="24">
        <f t="shared" si="4"/>
        <v>27303.899999999998</v>
      </c>
      <c r="O15" s="24">
        <f t="shared" si="5"/>
        <v>2275.3249999999998</v>
      </c>
      <c r="P15" s="24">
        <f t="shared" si="6"/>
        <v>0</v>
      </c>
      <c r="Q15" s="24">
        <f t="shared" si="7"/>
        <v>0</v>
      </c>
      <c r="R15" s="25">
        <f t="shared" si="8"/>
        <v>204779.24999999997</v>
      </c>
      <c r="S15" s="25">
        <f>SUM(N15:R15)*Q9</f>
        <v>117179.23749999999</v>
      </c>
      <c r="T15" s="25">
        <f t="shared" si="9"/>
        <v>0</v>
      </c>
      <c r="U15" s="25">
        <f>IFERROR((K15/360*AUXILIAR!E15)*AUXILIAR!F15+(M15/360*AUXILIAR!E15),)</f>
        <v>2777.4518249999996</v>
      </c>
      <c r="V15" s="25">
        <f>IFERROR(((K15+L15)/AUXILIAR!H15)*(AUXILIAR!G15/360*AUXILIAR!B15),)</f>
        <v>3822.5459999999998</v>
      </c>
      <c r="W15" s="25">
        <f t="shared" si="10"/>
        <v>318.5455</v>
      </c>
      <c r="X15" s="34">
        <f t="shared" si="11"/>
        <v>358456.25582499994</v>
      </c>
    </row>
    <row r="16" spans="1:24">
      <c r="A16" s="33" t="s">
        <v>57</v>
      </c>
      <c r="B16" s="45" t="s">
        <v>58</v>
      </c>
      <c r="C16" s="53" t="s">
        <v>52</v>
      </c>
      <c r="D16" s="46">
        <v>39888</v>
      </c>
      <c r="E16" s="47"/>
      <c r="F16" s="20">
        <f t="shared" si="0"/>
        <v>13</v>
      </c>
      <c r="G16" s="21">
        <f t="shared" si="1"/>
        <v>0.46666666666667567</v>
      </c>
      <c r="H16" s="22">
        <f t="shared" si="2"/>
        <v>13</v>
      </c>
      <c r="I16" s="22">
        <f t="shared" si="3"/>
        <v>2</v>
      </c>
      <c r="J16" s="48"/>
      <c r="K16" s="13">
        <v>10744.77</v>
      </c>
      <c r="L16" s="23">
        <f>1821.32-754.68-800</f>
        <v>266.63999999999987</v>
      </c>
      <c r="M16" s="23"/>
      <c r="N16" s="24">
        <f t="shared" si="4"/>
        <v>22022.82</v>
      </c>
      <c r="O16" s="24">
        <f t="shared" si="5"/>
        <v>1835.2349999999999</v>
      </c>
      <c r="P16" s="24">
        <f t="shared" si="6"/>
        <v>0</v>
      </c>
      <c r="Q16" s="24">
        <f t="shared" si="7"/>
        <v>0</v>
      </c>
      <c r="R16" s="25">
        <f t="shared" si="8"/>
        <v>143148.32999999999</v>
      </c>
      <c r="S16" s="25">
        <f>SUM(N16:R16)*$Q$9</f>
        <v>83503.19249999999</v>
      </c>
      <c r="T16" s="25">
        <f t="shared" si="9"/>
        <v>0</v>
      </c>
      <c r="U16" s="25">
        <f>IFERROR((K16/360*AUXILIAR!E18)*AUXILIAR!F18+(M16/360*AUXILIAR!E18),)</f>
        <v>2229.5397750000002</v>
      </c>
      <c r="V16" s="25">
        <f>IFERROR(((K16+L16)/AUXILIAR!H18)*(AUXILIAR!G18/360*AUXILIAR!B18),)</f>
        <v>3083.1947999999998</v>
      </c>
      <c r="W16" s="25">
        <f t="shared" si="10"/>
        <v>256.93289999999996</v>
      </c>
      <c r="X16" s="34">
        <f t="shared" si="11"/>
        <v>256079.24497499998</v>
      </c>
    </row>
    <row r="17" spans="1:24">
      <c r="A17" s="33" t="s">
        <v>59</v>
      </c>
      <c r="B17" s="45" t="s">
        <v>58</v>
      </c>
      <c r="C17" s="53" t="s">
        <v>52</v>
      </c>
      <c r="D17" s="46">
        <v>39888</v>
      </c>
      <c r="E17" s="47"/>
      <c r="F17" s="20">
        <f t="shared" si="0"/>
        <v>13</v>
      </c>
      <c r="G17" s="21">
        <f t="shared" si="1"/>
        <v>0.46666666666667567</v>
      </c>
      <c r="H17" s="22">
        <f t="shared" si="2"/>
        <v>13</v>
      </c>
      <c r="I17" s="22">
        <f t="shared" si="3"/>
        <v>2</v>
      </c>
      <c r="J17" s="48"/>
      <c r="K17" s="13">
        <v>11807.95</v>
      </c>
      <c r="L17" s="23">
        <f>1593.65-660.34-700</f>
        <v>233.31000000000006</v>
      </c>
      <c r="M17" s="23"/>
      <c r="N17" s="24">
        <f t="shared" si="4"/>
        <v>24082.52</v>
      </c>
      <c r="O17" s="24">
        <f t="shared" si="5"/>
        <v>2006.8766666666668</v>
      </c>
      <c r="P17" s="24">
        <f t="shared" si="6"/>
        <v>0</v>
      </c>
      <c r="Q17" s="24">
        <f t="shared" si="7"/>
        <v>0</v>
      </c>
      <c r="R17" s="25">
        <f t="shared" si="8"/>
        <v>156536.38</v>
      </c>
      <c r="S17" s="25">
        <f>SUM(N17:R17)*$Q$9</f>
        <v>91312.888333333336</v>
      </c>
      <c r="T17" s="25">
        <f t="shared" si="9"/>
        <v>0</v>
      </c>
      <c r="U17" s="25">
        <f>IFERROR((K17/360*AUXILIAR!E19)*AUXILIAR!F19+(M17/360*AUXILIAR!E19),)</f>
        <v>2450.149625</v>
      </c>
      <c r="V17" s="25">
        <f>IFERROR(((K17+L17)/AUXILIAR!H19)*(AUXILIAR!G19/360*AUXILIAR!B19),)</f>
        <v>3371.5527999999999</v>
      </c>
      <c r="W17" s="25">
        <f t="shared" si="10"/>
        <v>280.96273333333335</v>
      </c>
      <c r="X17" s="34">
        <f t="shared" si="11"/>
        <v>280041.33015833341</v>
      </c>
    </row>
    <row r="18" spans="1:24">
      <c r="A18" s="33" t="s">
        <v>61</v>
      </c>
      <c r="B18" s="45" t="s">
        <v>60</v>
      </c>
      <c r="C18" s="53" t="s">
        <v>52</v>
      </c>
      <c r="D18" s="46">
        <v>42593</v>
      </c>
      <c r="E18" s="47"/>
      <c r="F18" s="20">
        <f t="shared" si="0"/>
        <v>5</v>
      </c>
      <c r="G18" s="21">
        <f t="shared" si="1"/>
        <v>7.6333333333333329</v>
      </c>
      <c r="H18" s="22">
        <f t="shared" si="2"/>
        <v>6</v>
      </c>
      <c r="I18" s="22">
        <f t="shared" si="3"/>
        <v>2</v>
      </c>
      <c r="J18" s="48"/>
      <c r="K18" s="13">
        <v>10250.14</v>
      </c>
      <c r="L18" s="23">
        <f>3919.16-754.65-800</f>
        <v>2364.5099999999998</v>
      </c>
      <c r="M18" s="23"/>
      <c r="N18" s="24">
        <f t="shared" si="4"/>
        <v>25229.3</v>
      </c>
      <c r="O18" s="24">
        <f t="shared" si="5"/>
        <v>2102.4416666666666</v>
      </c>
      <c r="P18" s="24">
        <f t="shared" si="6"/>
        <v>0</v>
      </c>
      <c r="Q18" s="24">
        <f t="shared" si="7"/>
        <v>0</v>
      </c>
      <c r="R18" s="25">
        <f t="shared" si="8"/>
        <v>75687.899999999994</v>
      </c>
      <c r="S18" s="25">
        <f>SUM(N18:R18)*$Q$9</f>
        <v>51509.820833333331</v>
      </c>
      <c r="T18" s="25">
        <f t="shared" si="9"/>
        <v>0</v>
      </c>
      <c r="U18" s="25">
        <f>IFERROR((K18/360*AUXILIAR!E20)*AUXILIAR!F20+(M18/360*AUXILIAR!E20),)</f>
        <v>2126.9040499999996</v>
      </c>
      <c r="V18" s="25">
        <f>IFERROR(((K18+L18)/AUXILIAR!H20)*(AUXILIAR!G20/360*AUXILIAR!B20),)</f>
        <v>2649.0765000000001</v>
      </c>
      <c r="W18" s="25">
        <f t="shared" si="10"/>
        <v>220.75637500000002</v>
      </c>
      <c r="X18" s="34">
        <f t="shared" si="11"/>
        <v>159526.199425</v>
      </c>
    </row>
    <row r="19" spans="1:24">
      <c r="A19" s="33"/>
      <c r="B19" s="45"/>
      <c r="C19" s="53"/>
      <c r="D19" s="46"/>
      <c r="E19" s="47"/>
      <c r="F19" s="20"/>
      <c r="G19" s="21"/>
      <c r="H19" s="22"/>
      <c r="I19" s="22"/>
      <c r="J19" s="48"/>
      <c r="K19" s="13"/>
      <c r="L19" s="23"/>
      <c r="M19" s="23"/>
      <c r="N19" s="24"/>
      <c r="O19" s="24"/>
      <c r="P19" s="24"/>
      <c r="Q19" s="24"/>
      <c r="R19" s="25"/>
      <c r="S19" s="25"/>
      <c r="T19" s="25"/>
      <c r="U19" s="25"/>
      <c r="V19" s="25"/>
      <c r="W19" s="25"/>
      <c r="X19" s="34"/>
    </row>
    <row r="20" spans="1:24">
      <c r="A20" s="33"/>
      <c r="B20" s="45"/>
      <c r="C20" s="53"/>
      <c r="D20" s="46"/>
      <c r="E20" s="47"/>
      <c r="F20" s="20"/>
      <c r="G20" s="21"/>
      <c r="H20" s="22"/>
      <c r="I20" s="22"/>
      <c r="J20" s="48"/>
      <c r="K20" s="13"/>
      <c r="L20" s="23"/>
      <c r="M20" s="23"/>
      <c r="N20" s="24"/>
      <c r="O20" s="24"/>
      <c r="P20" s="24"/>
      <c r="Q20" s="24"/>
      <c r="R20" s="25"/>
      <c r="S20" s="25"/>
      <c r="T20" s="25"/>
      <c r="U20" s="25"/>
      <c r="V20" s="25"/>
      <c r="W20" s="25"/>
      <c r="X20" s="34"/>
    </row>
    <row r="21" spans="1:24">
      <c r="A21" s="33"/>
      <c r="B21" s="45"/>
      <c r="C21" s="53"/>
      <c r="D21" s="46"/>
      <c r="E21" s="47"/>
      <c r="F21" s="20"/>
      <c r="G21" s="21"/>
      <c r="H21" s="22"/>
      <c r="I21" s="22"/>
      <c r="J21" s="48"/>
      <c r="K21" s="13"/>
      <c r="L21" s="23"/>
      <c r="M21" s="23"/>
      <c r="N21" s="24"/>
      <c r="O21" s="24"/>
      <c r="P21" s="24"/>
      <c r="Q21" s="24"/>
      <c r="R21" s="25"/>
      <c r="S21" s="25"/>
      <c r="T21" s="25"/>
      <c r="U21" s="25"/>
      <c r="V21" s="25"/>
      <c r="W21" s="25"/>
      <c r="X21" s="34"/>
    </row>
    <row r="22" spans="1:24">
      <c r="A22" s="33"/>
      <c r="B22" s="45"/>
      <c r="C22" s="53"/>
      <c r="D22" s="46"/>
      <c r="E22" s="47"/>
      <c r="F22" s="20"/>
      <c r="G22" s="21"/>
      <c r="H22" s="22"/>
      <c r="I22" s="22"/>
      <c r="J22" s="48"/>
      <c r="K22" s="13"/>
      <c r="L22" s="23"/>
      <c r="M22" s="23"/>
      <c r="N22" s="24"/>
      <c r="O22" s="24"/>
      <c r="P22" s="24"/>
      <c r="Q22" s="24"/>
      <c r="R22" s="25"/>
      <c r="S22" s="25"/>
      <c r="T22" s="25"/>
      <c r="U22" s="25"/>
      <c r="V22" s="25"/>
      <c r="W22" s="25"/>
      <c r="X22" s="34"/>
    </row>
    <row r="23" spans="1:24">
      <c r="A23" s="33"/>
      <c r="B23" s="45"/>
      <c r="C23" s="53"/>
      <c r="D23" s="46"/>
      <c r="E23" s="47"/>
      <c r="F23" s="20"/>
      <c r="G23" s="21"/>
      <c r="H23" s="22"/>
      <c r="I23" s="22"/>
      <c r="J23" s="48"/>
      <c r="K23" s="13"/>
      <c r="L23" s="23"/>
      <c r="M23" s="23"/>
      <c r="N23" s="24"/>
      <c r="O23" s="24"/>
      <c r="P23" s="24"/>
      <c r="Q23" s="24"/>
      <c r="R23" s="25"/>
      <c r="S23" s="25"/>
      <c r="T23" s="25"/>
      <c r="U23" s="25"/>
      <c r="V23" s="25"/>
      <c r="W23" s="25"/>
      <c r="X23" s="34"/>
    </row>
    <row r="24" spans="1:24">
      <c r="A24" s="33"/>
      <c r="B24" s="45"/>
      <c r="C24" s="53"/>
      <c r="D24" s="46"/>
      <c r="E24" s="47"/>
      <c r="F24" s="20"/>
      <c r="G24" s="21"/>
      <c r="H24" s="22"/>
      <c r="I24" s="22"/>
      <c r="J24" s="48"/>
      <c r="K24" s="13"/>
      <c r="L24" s="23"/>
      <c r="M24" s="23"/>
      <c r="N24" s="24"/>
      <c r="O24" s="24"/>
      <c r="P24" s="24"/>
      <c r="Q24" s="24"/>
      <c r="R24" s="25"/>
      <c r="S24" s="25"/>
      <c r="T24" s="25"/>
      <c r="U24" s="25"/>
      <c r="V24" s="25"/>
      <c r="W24" s="25"/>
      <c r="X24" s="34"/>
    </row>
    <row r="25" spans="1:24">
      <c r="A25" s="33"/>
      <c r="B25" s="45"/>
      <c r="C25" s="53"/>
      <c r="D25" s="46"/>
      <c r="E25" s="47"/>
      <c r="F25" s="20"/>
      <c r="G25" s="21"/>
      <c r="H25" s="22"/>
      <c r="I25" s="22"/>
      <c r="J25" s="48"/>
      <c r="K25" s="13"/>
      <c r="L25" s="23"/>
      <c r="M25" s="23"/>
      <c r="N25" s="24"/>
      <c r="O25" s="24"/>
      <c r="P25" s="24"/>
      <c r="Q25" s="24"/>
      <c r="R25" s="25"/>
      <c r="S25" s="25"/>
      <c r="T25" s="25"/>
      <c r="U25" s="25"/>
      <c r="V25" s="25"/>
      <c r="W25" s="25"/>
      <c r="X25" s="34"/>
    </row>
    <row r="26" spans="1:24">
      <c r="A26" s="33"/>
      <c r="B26" s="45"/>
      <c r="C26" s="53"/>
      <c r="D26" s="46"/>
      <c r="E26" s="47"/>
      <c r="F26" s="20"/>
      <c r="G26" s="21"/>
      <c r="H26" s="22"/>
      <c r="I26" s="22"/>
      <c r="J26" s="48"/>
      <c r="K26" s="13"/>
      <c r="L26" s="23"/>
      <c r="M26" s="23"/>
      <c r="N26" s="24"/>
      <c r="O26" s="24"/>
      <c r="P26" s="24"/>
      <c r="Q26" s="24"/>
      <c r="R26" s="25"/>
      <c r="S26" s="25"/>
      <c r="T26" s="25"/>
      <c r="U26" s="25"/>
      <c r="V26" s="25"/>
      <c r="W26" s="25"/>
      <c r="X26" s="34"/>
    </row>
    <row r="27" spans="1:24">
      <c r="A27" s="33"/>
      <c r="B27" s="45"/>
      <c r="C27" s="53"/>
      <c r="D27" s="46"/>
      <c r="E27" s="47"/>
      <c r="F27" s="20"/>
      <c r="G27" s="21"/>
      <c r="H27" s="22"/>
      <c r="I27" s="22"/>
      <c r="J27" s="48"/>
      <c r="K27" s="13"/>
      <c r="L27" s="23"/>
      <c r="M27" s="23"/>
      <c r="N27" s="24"/>
      <c r="O27" s="24"/>
      <c r="P27" s="24"/>
      <c r="Q27" s="24"/>
      <c r="R27" s="25"/>
      <c r="S27" s="25"/>
      <c r="T27" s="25"/>
      <c r="U27" s="25"/>
      <c r="V27" s="25"/>
      <c r="W27" s="25"/>
      <c r="X27" s="34"/>
    </row>
    <row r="28" spans="1:24">
      <c r="A28" s="33"/>
      <c r="B28" s="45"/>
      <c r="C28" s="45"/>
      <c r="D28" s="46"/>
      <c r="E28" s="47"/>
      <c r="F28" s="16"/>
      <c r="G28" s="17"/>
      <c r="H28" s="18"/>
      <c r="I28" s="18"/>
      <c r="J28" s="49"/>
      <c r="K28" s="13"/>
      <c r="L28" s="13"/>
      <c r="M28" s="13"/>
      <c r="N28" s="11"/>
      <c r="O28" s="24"/>
      <c r="P28" s="24"/>
      <c r="Q28" s="24"/>
      <c r="R28" s="6"/>
      <c r="S28" s="6"/>
      <c r="T28" s="6"/>
      <c r="U28" s="25">
        <f>IFERROR((K28/360*AUXILIAR!E30)*AUXILIAR!F30+(M28/360*AUXILIAR!E30),)</f>
        <v>0</v>
      </c>
      <c r="V28" s="25">
        <f>IFERROR(((K28+L28)/AUXILIAR!H30)*(AUXILIAR!G30/360*AUXILIAR!B30),)</f>
        <v>0</v>
      </c>
      <c r="W28" s="25">
        <f t="shared" ref="W28" si="12">+V28/12</f>
        <v>0</v>
      </c>
      <c r="X28" s="35"/>
    </row>
    <row r="29" spans="1:24">
      <c r="A29" s="33"/>
      <c r="B29" s="45"/>
      <c r="C29" s="45"/>
      <c r="D29" s="46"/>
      <c r="E29" s="47"/>
      <c r="F29" s="16"/>
      <c r="G29" s="17"/>
      <c r="H29" s="18"/>
      <c r="I29" s="18"/>
      <c r="J29" s="49"/>
      <c r="K29" s="13"/>
      <c r="L29" s="13"/>
      <c r="M29" s="13"/>
      <c r="N29" s="11"/>
      <c r="O29" s="24"/>
      <c r="P29" s="24"/>
      <c r="Q29" s="24"/>
      <c r="R29" s="6"/>
      <c r="S29" s="6"/>
      <c r="T29" s="6"/>
      <c r="U29" s="6"/>
      <c r="V29" s="6"/>
      <c r="W29" s="6"/>
      <c r="X29" s="35"/>
    </row>
    <row r="30" spans="1:24">
      <c r="A30" s="33"/>
      <c r="B30" s="45"/>
      <c r="C30" s="45"/>
      <c r="D30" s="46"/>
      <c r="E30" s="47"/>
      <c r="F30" s="16"/>
      <c r="G30" s="17"/>
      <c r="H30" s="18"/>
      <c r="I30" s="18"/>
      <c r="J30" s="49"/>
      <c r="K30" s="13"/>
      <c r="L30" s="13"/>
      <c r="M30" s="13"/>
      <c r="N30" s="11"/>
      <c r="O30" s="24"/>
      <c r="P30" s="24"/>
      <c r="Q30" s="24"/>
      <c r="R30" s="6"/>
      <c r="S30" s="6"/>
      <c r="T30" s="6"/>
      <c r="U30" s="6"/>
      <c r="V30" s="6"/>
      <c r="W30" s="6"/>
      <c r="X30" s="35"/>
    </row>
    <row r="31" spans="1:24">
      <c r="A31" s="33"/>
      <c r="B31" s="45"/>
      <c r="C31" s="45"/>
      <c r="D31" s="46"/>
      <c r="E31" s="47"/>
      <c r="F31" s="16"/>
      <c r="G31" s="17"/>
      <c r="H31" s="18"/>
      <c r="I31" s="18"/>
      <c r="J31" s="49"/>
      <c r="K31" s="13"/>
      <c r="L31" s="13"/>
      <c r="M31" s="13"/>
      <c r="N31" s="11"/>
      <c r="O31" s="24"/>
      <c r="P31" s="24"/>
      <c r="Q31" s="24"/>
      <c r="R31" s="6"/>
      <c r="S31" s="6"/>
      <c r="T31" s="6"/>
      <c r="U31" s="6"/>
      <c r="V31" s="6"/>
      <c r="W31" s="6"/>
      <c r="X31" s="35"/>
    </row>
    <row r="32" spans="1:24">
      <c r="A32" s="33"/>
      <c r="B32" s="45"/>
      <c r="C32" s="45"/>
      <c r="D32" s="46"/>
      <c r="E32" s="47"/>
      <c r="F32" s="16"/>
      <c r="G32" s="17"/>
      <c r="H32" s="18"/>
      <c r="I32" s="18"/>
      <c r="J32" s="49"/>
      <c r="K32" s="13"/>
      <c r="L32" s="13"/>
      <c r="M32" s="13"/>
      <c r="N32" s="11"/>
      <c r="O32" s="24"/>
      <c r="P32" s="24"/>
      <c r="Q32" s="24"/>
      <c r="R32" s="6"/>
      <c r="S32" s="6"/>
      <c r="T32" s="6"/>
      <c r="U32" s="6"/>
      <c r="V32" s="6"/>
      <c r="W32" s="6"/>
      <c r="X32" s="35"/>
    </row>
    <row r="33" spans="1:24">
      <c r="A33" s="33"/>
      <c r="B33" s="45"/>
      <c r="C33" s="45"/>
      <c r="D33" s="46"/>
      <c r="E33" s="47"/>
      <c r="F33" s="16"/>
      <c r="G33" s="17"/>
      <c r="H33" s="18"/>
      <c r="I33" s="18"/>
      <c r="J33" s="49"/>
      <c r="K33" s="13"/>
      <c r="L33" s="13"/>
      <c r="M33" s="13"/>
      <c r="N33" s="11"/>
      <c r="O33" s="24"/>
      <c r="P33" s="24"/>
      <c r="Q33" s="24"/>
      <c r="R33" s="6"/>
      <c r="S33" s="6"/>
      <c r="T33" s="6"/>
      <c r="U33" s="6"/>
      <c r="V33" s="6"/>
      <c r="W33" s="6"/>
      <c r="X33" s="35"/>
    </row>
    <row r="34" spans="1:24">
      <c r="A34" s="33"/>
      <c r="B34" s="45"/>
      <c r="C34" s="45"/>
      <c r="D34" s="46"/>
      <c r="E34" s="47"/>
      <c r="F34" s="16"/>
      <c r="G34" s="17"/>
      <c r="H34" s="18"/>
      <c r="I34" s="18"/>
      <c r="J34" s="49"/>
      <c r="K34" s="13"/>
      <c r="L34" s="13"/>
      <c r="M34" s="13"/>
      <c r="N34" s="11"/>
      <c r="O34" s="24"/>
      <c r="P34" s="24"/>
      <c r="Q34" s="24"/>
      <c r="R34" s="6"/>
      <c r="S34" s="6"/>
      <c r="T34" s="6"/>
      <c r="U34" s="6"/>
      <c r="V34" s="6"/>
      <c r="W34" s="6"/>
      <c r="X34" s="35"/>
    </row>
    <row r="35" spans="1:24">
      <c r="A35" s="33"/>
      <c r="B35" s="45"/>
      <c r="C35" s="45"/>
      <c r="D35" s="46"/>
      <c r="E35" s="47"/>
      <c r="F35" s="16"/>
      <c r="G35" s="17"/>
      <c r="H35" s="18"/>
      <c r="I35" s="18"/>
      <c r="J35" s="49"/>
      <c r="K35" s="13"/>
      <c r="L35" s="13"/>
      <c r="M35" s="13"/>
      <c r="N35" s="11"/>
      <c r="O35" s="24"/>
      <c r="P35" s="24"/>
      <c r="Q35" s="24"/>
      <c r="R35" s="6"/>
      <c r="S35" s="6"/>
      <c r="T35" s="6"/>
      <c r="U35" s="6"/>
      <c r="V35" s="6"/>
      <c r="W35" s="6"/>
      <c r="X35" s="35"/>
    </row>
    <row r="36" spans="1:24">
      <c r="A36" s="33"/>
      <c r="B36" s="45"/>
      <c r="C36" s="45"/>
      <c r="D36" s="46"/>
      <c r="E36" s="47"/>
      <c r="F36" s="16"/>
      <c r="G36" s="17"/>
      <c r="H36" s="18"/>
      <c r="I36" s="18"/>
      <c r="J36" s="49"/>
      <c r="K36" s="13"/>
      <c r="L36" s="13"/>
      <c r="M36" s="13"/>
      <c r="N36" s="11"/>
      <c r="O36" s="24"/>
      <c r="P36" s="24"/>
      <c r="Q36" s="24"/>
      <c r="R36" s="6"/>
      <c r="S36" s="6"/>
      <c r="T36" s="6"/>
      <c r="U36" s="6"/>
      <c r="V36" s="6"/>
      <c r="W36" s="6"/>
      <c r="X36" s="35"/>
    </row>
    <row r="37" spans="1:24">
      <c r="A37" s="33"/>
      <c r="B37" s="45"/>
      <c r="C37" s="45"/>
      <c r="D37" s="46"/>
      <c r="E37" s="47"/>
      <c r="F37" s="16"/>
      <c r="G37" s="17"/>
      <c r="H37" s="18"/>
      <c r="I37" s="18"/>
      <c r="J37" s="49"/>
      <c r="K37" s="13"/>
      <c r="L37" s="13"/>
      <c r="M37" s="13"/>
      <c r="N37" s="11"/>
      <c r="O37" s="24"/>
      <c r="P37" s="24"/>
      <c r="Q37" s="24"/>
      <c r="R37" s="6"/>
      <c r="S37" s="6"/>
      <c r="T37" s="6"/>
      <c r="U37" s="6"/>
      <c r="V37" s="6"/>
      <c r="W37" s="6"/>
      <c r="X37" s="35"/>
    </row>
    <row r="38" spans="1:24">
      <c r="A38" s="33"/>
      <c r="B38" s="36" t="s">
        <v>14</v>
      </c>
      <c r="C38" s="36"/>
      <c r="D38" s="14"/>
      <c r="E38" s="15"/>
      <c r="F38" s="16"/>
      <c r="G38" s="17"/>
      <c r="H38" s="18"/>
      <c r="I38" s="18"/>
      <c r="J38" s="19"/>
      <c r="K38" s="37">
        <f>SUM(K12:K37)</f>
        <v>72213.53</v>
      </c>
      <c r="L38" s="37"/>
      <c r="M38" s="37"/>
      <c r="N38" s="38">
        <f>SUM(N12:N37)</f>
        <v>153134.9</v>
      </c>
      <c r="O38" s="38">
        <f>SUM(O12:O37)</f>
        <v>12761.241666666665</v>
      </c>
      <c r="P38" s="38"/>
      <c r="Q38" s="38"/>
      <c r="R38" s="39">
        <f>SUM(R12:R37)</f>
        <v>958659.22</v>
      </c>
      <c r="S38" s="39"/>
      <c r="T38" s="39">
        <f>SUM(T12:T37)</f>
        <v>0</v>
      </c>
      <c r="U38" s="39"/>
      <c r="V38" s="39"/>
      <c r="W38" s="39"/>
      <c r="X38" s="40">
        <f>SUM(X12:X37)</f>
        <v>1723831.6066333333</v>
      </c>
    </row>
    <row r="39" spans="1:24">
      <c r="D39" s="1"/>
      <c r="E39" s="4"/>
      <c r="F39" s="3"/>
      <c r="G39" s="3"/>
      <c r="H39" s="3"/>
      <c r="I39" s="7"/>
      <c r="J39" s="7"/>
      <c r="K39" s="10"/>
      <c r="L39" s="10"/>
      <c r="M39" s="10"/>
      <c r="R39" s="3"/>
      <c r="S39" s="3"/>
      <c r="T39" s="3"/>
      <c r="U39" s="3"/>
      <c r="V39" s="3"/>
      <c r="W39" s="3"/>
      <c r="X39" s="3"/>
    </row>
    <row r="40" spans="1:24">
      <c r="D40" s="1"/>
      <c r="E40" s="4"/>
      <c r="F40" s="3"/>
      <c r="G40" s="3"/>
      <c r="H40" s="3"/>
      <c r="I40" s="7"/>
      <c r="J40" s="7"/>
      <c r="K40" s="10"/>
      <c r="L40" s="10"/>
      <c r="M40" s="10"/>
      <c r="R40" s="3"/>
      <c r="S40" s="3"/>
      <c r="T40" s="3"/>
      <c r="U40" s="3"/>
      <c r="V40" s="3"/>
      <c r="W40" s="3"/>
      <c r="X40" s="3"/>
    </row>
    <row r="41" spans="1:24">
      <c r="D41" s="1"/>
      <c r="E41" s="4"/>
      <c r="F41" s="3"/>
      <c r="G41" s="3"/>
      <c r="H41" s="3"/>
      <c r="I41" s="7"/>
      <c r="J41" s="7"/>
      <c r="K41" s="10"/>
      <c r="L41" s="10"/>
      <c r="M41" s="10"/>
      <c r="R41" s="3"/>
      <c r="S41" s="3"/>
      <c r="T41" s="3"/>
      <c r="U41" s="3"/>
      <c r="V41" s="3"/>
      <c r="W41" s="3"/>
      <c r="X41" s="3"/>
    </row>
    <row r="42" spans="1:24">
      <c r="D42" s="1"/>
      <c r="E42" s="4"/>
      <c r="F42" s="3"/>
      <c r="G42" s="3"/>
      <c r="H42" s="3"/>
      <c r="I42" s="7"/>
      <c r="J42" s="7"/>
      <c r="K42" s="10"/>
      <c r="L42" s="10"/>
      <c r="M42" s="10"/>
      <c r="R42" s="3"/>
      <c r="S42" s="3"/>
      <c r="T42" s="3"/>
      <c r="U42" s="3"/>
      <c r="V42" s="3"/>
      <c r="W42" s="3"/>
      <c r="X42" s="3"/>
    </row>
    <row r="43" spans="1:24">
      <c r="D43" s="1"/>
      <c r="E43" s="4"/>
      <c r="F43" s="3"/>
      <c r="G43" s="3"/>
      <c r="H43" s="3"/>
      <c r="I43" s="7"/>
      <c r="J43" s="7"/>
      <c r="K43" s="10"/>
      <c r="L43" s="10"/>
      <c r="M43" s="10"/>
      <c r="R43" s="3"/>
      <c r="S43" s="3"/>
      <c r="T43" s="3"/>
      <c r="U43" s="3"/>
      <c r="V43" s="3"/>
      <c r="W43" s="3"/>
      <c r="X43" s="3"/>
    </row>
    <row r="44" spans="1:24">
      <c r="D44" s="1"/>
      <c r="E44" s="4"/>
      <c r="F44" s="3"/>
      <c r="G44" s="3"/>
      <c r="H44" s="3"/>
      <c r="I44" s="7"/>
      <c r="J44" s="7"/>
      <c r="K44" s="10"/>
      <c r="L44" s="10"/>
      <c r="M44" s="10"/>
      <c r="R44" s="3"/>
      <c r="S44" s="3"/>
      <c r="T44" s="3"/>
      <c r="U44" s="3"/>
      <c r="V44" s="3"/>
      <c r="W44" s="3"/>
      <c r="X44" s="3"/>
    </row>
    <row r="45" spans="1:24">
      <c r="D45" s="1"/>
      <c r="E45" s="4"/>
      <c r="F45" s="3"/>
      <c r="G45" s="3"/>
      <c r="H45" s="3"/>
      <c r="I45" s="7"/>
      <c r="J45" s="7"/>
      <c r="K45" s="10"/>
      <c r="L45" s="10"/>
      <c r="M45" s="10"/>
      <c r="R45" s="3"/>
      <c r="S45" s="3"/>
      <c r="T45" s="3"/>
      <c r="U45" s="3"/>
      <c r="V45" s="3"/>
      <c r="W45" s="3"/>
      <c r="X45" s="3"/>
    </row>
    <row r="46" spans="1:24">
      <c r="D46" s="1"/>
      <c r="E46" s="4"/>
      <c r="F46" s="3"/>
      <c r="G46" s="3"/>
      <c r="H46" s="3"/>
      <c r="I46" s="7"/>
      <c r="J46" s="7"/>
      <c r="K46" s="10"/>
      <c r="L46" s="10"/>
      <c r="M46" s="10"/>
      <c r="R46" s="3"/>
      <c r="S46" s="3"/>
      <c r="T46" s="3"/>
      <c r="U46" s="3"/>
      <c r="V46" s="3"/>
      <c r="W46" s="3"/>
      <c r="X46" s="3"/>
    </row>
    <row r="47" spans="1:24">
      <c r="D47" s="1"/>
      <c r="E47" s="4"/>
      <c r="F47" s="3"/>
      <c r="G47" s="3"/>
      <c r="H47" s="3"/>
      <c r="I47" s="7"/>
      <c r="J47" s="7"/>
      <c r="K47" s="10"/>
      <c r="L47" s="10"/>
      <c r="M47" s="10"/>
      <c r="R47" s="3"/>
      <c r="S47" s="3"/>
      <c r="T47" s="3"/>
      <c r="U47" s="3"/>
      <c r="V47" s="3"/>
      <c r="W47" s="3"/>
      <c r="X47" s="3"/>
    </row>
    <row r="48" spans="1:24">
      <c r="D48" s="1"/>
      <c r="E48" s="4"/>
      <c r="F48" s="3"/>
      <c r="G48" s="3"/>
      <c r="H48" s="3"/>
      <c r="I48" s="7"/>
      <c r="J48" s="7"/>
      <c r="K48" s="10"/>
      <c r="L48" s="10"/>
      <c r="M48" s="10"/>
      <c r="R48" s="3"/>
      <c r="S48" s="3"/>
      <c r="T48" s="3"/>
      <c r="U48" s="3"/>
      <c r="V48" s="3"/>
      <c r="W48" s="3"/>
      <c r="X48" s="3"/>
    </row>
    <row r="49" spans="4:24">
      <c r="D49" s="1"/>
      <c r="E49" s="4"/>
      <c r="F49" s="3"/>
      <c r="G49" s="3"/>
      <c r="H49" s="3"/>
      <c r="I49" s="7"/>
      <c r="J49" s="7"/>
      <c r="K49" s="10"/>
      <c r="L49" s="10"/>
      <c r="M49" s="10"/>
      <c r="R49" s="3"/>
      <c r="S49" s="3"/>
      <c r="T49" s="3"/>
      <c r="U49" s="3"/>
      <c r="V49" s="3"/>
      <c r="W49" s="3"/>
      <c r="X49" s="3"/>
    </row>
    <row r="50" spans="4:24">
      <c r="D50" s="1"/>
      <c r="E50" s="4"/>
      <c r="F50" s="3"/>
      <c r="G50" s="3"/>
      <c r="H50" s="3"/>
      <c r="I50" s="7"/>
      <c r="J50" s="7"/>
      <c r="K50" s="10"/>
      <c r="L50" s="10"/>
      <c r="M50" s="10"/>
      <c r="R50" s="3"/>
      <c r="S50" s="3"/>
      <c r="T50" s="3"/>
      <c r="U50" s="3"/>
      <c r="V50" s="3"/>
      <c r="W50" s="3"/>
      <c r="X50" s="3"/>
    </row>
    <row r="51" spans="4:24">
      <c r="D51" s="1"/>
      <c r="E51" s="4"/>
      <c r="F51" s="3"/>
      <c r="G51" s="3"/>
      <c r="H51" s="3"/>
      <c r="I51" s="7"/>
      <c r="J51" s="7"/>
      <c r="K51" s="10"/>
      <c r="L51" s="10"/>
      <c r="M51" s="10"/>
      <c r="R51" s="3"/>
      <c r="S51" s="3"/>
      <c r="T51" s="3"/>
      <c r="U51" s="3"/>
      <c r="V51" s="3"/>
      <c r="W51" s="3"/>
      <c r="X51" s="3"/>
    </row>
    <row r="52" spans="4:24">
      <c r="D52" s="1"/>
      <c r="E52" s="4"/>
      <c r="F52" s="3"/>
      <c r="G52" s="3"/>
      <c r="H52" s="3"/>
      <c r="I52" s="7"/>
      <c r="J52" s="7"/>
      <c r="K52" s="10"/>
      <c r="L52" s="10"/>
      <c r="M52" s="10"/>
      <c r="R52" s="3"/>
      <c r="S52" s="3"/>
      <c r="T52" s="3"/>
      <c r="U52" s="3"/>
      <c r="V52" s="3"/>
      <c r="W52" s="3"/>
      <c r="X52" s="3"/>
    </row>
    <row r="53" spans="4:24">
      <c r="D53" s="1"/>
      <c r="E53" s="4"/>
      <c r="F53" s="3"/>
      <c r="G53" s="3"/>
      <c r="H53" s="3"/>
      <c r="I53" s="7"/>
      <c r="J53" s="7"/>
      <c r="K53" s="10"/>
      <c r="L53" s="10"/>
      <c r="M53" s="10"/>
      <c r="R53" s="3"/>
      <c r="S53" s="3"/>
      <c r="T53" s="3"/>
      <c r="U53" s="3"/>
      <c r="V53" s="3"/>
      <c r="W53" s="3"/>
      <c r="X53" s="3"/>
    </row>
    <row r="54" spans="4:24">
      <c r="D54" s="1"/>
      <c r="E54" s="1"/>
      <c r="F54" s="3"/>
      <c r="G54" s="3"/>
      <c r="H54" s="3"/>
      <c r="I54" s="7"/>
      <c r="J54" s="7"/>
      <c r="K54" s="10"/>
      <c r="L54" s="10"/>
      <c r="M54" s="10"/>
      <c r="R54" s="3"/>
      <c r="S54" s="3"/>
      <c r="T54" s="3"/>
      <c r="U54" s="3"/>
      <c r="V54" s="3"/>
      <c r="W54" s="3"/>
      <c r="X54" s="3"/>
    </row>
    <row r="55" spans="4:24">
      <c r="D55" s="3"/>
      <c r="E55" s="3"/>
      <c r="F55" s="3"/>
      <c r="G55" s="3"/>
      <c r="H55" s="3"/>
      <c r="I55" s="7"/>
      <c r="J55" s="7"/>
      <c r="K55" s="10"/>
      <c r="L55" s="10"/>
      <c r="M55" s="10"/>
      <c r="R55" s="3"/>
      <c r="S55" s="3"/>
      <c r="T55" s="3"/>
      <c r="U55" s="3"/>
      <c r="V55" s="3"/>
      <c r="W55" s="3"/>
      <c r="X55" s="3"/>
    </row>
  </sheetData>
  <mergeCells count="2">
    <mergeCell ref="A5:X5"/>
    <mergeCell ref="A6:X6"/>
  </mergeCells>
  <phoneticPr fontId="0" type="noConversion"/>
  <pageMargins left="0.78740157480314965" right="0.68" top="0.59055118110236227" bottom="0.59055118110236227" header="0.19" footer="0"/>
  <pageSetup paperSize="5" fitToHeight="5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8:H400"/>
  <sheetViews>
    <sheetView workbookViewId="0">
      <selection activeCell="D22" sqref="D22"/>
    </sheetView>
  </sheetViews>
  <sheetFormatPr baseColWidth="10" defaultRowHeight="12.75"/>
  <cols>
    <col min="2" max="2" width="12.28515625" bestFit="1" customWidth="1"/>
    <col min="6" max="6" width="12.28515625" bestFit="1" customWidth="1"/>
  </cols>
  <sheetData>
    <row r="8" spans="1:8" ht="25.5">
      <c r="F8" s="55" t="s">
        <v>33</v>
      </c>
    </row>
    <row r="10" spans="1:8">
      <c r="F10" s="54">
        <v>4.5</v>
      </c>
      <c r="G10" s="54"/>
      <c r="H10" s="54"/>
    </row>
    <row r="11" spans="1:8" ht="51">
      <c r="A11" s="52" t="s">
        <v>30</v>
      </c>
      <c r="B11" s="52" t="s">
        <v>28</v>
      </c>
      <c r="C11" s="52" t="s">
        <v>26</v>
      </c>
      <c r="D11" s="52" t="s">
        <v>27</v>
      </c>
      <c r="E11" s="52" t="s">
        <v>29</v>
      </c>
      <c r="F11" s="52" t="s">
        <v>31</v>
      </c>
      <c r="G11" s="57" t="s">
        <v>34</v>
      </c>
      <c r="H11" s="57" t="s">
        <v>38</v>
      </c>
    </row>
    <row r="12" spans="1:8">
      <c r="A12">
        <f>+MONTH('liq finales'!$D$8)</f>
        <v>3</v>
      </c>
      <c r="B12">
        <f>+IF(YEAR('liq finales'!D12)&lt;YEAR('liq finales'!$D$7),DAYS360('liq finales'!$D$7,'liq finales'!$D$8)+1,DAYS360('liq finales'!D12,'liq finales'!$D$8)+1)</f>
        <v>90</v>
      </c>
      <c r="C12">
        <f>+IF(A12&lt;7,IF(('liq finales'!$D$7)&lt;'liq finales'!D12,DAYS360('liq finales'!D12,'liq finales'!$D$8)+1,DAYS360('liq finales'!$D$7,'liq finales'!$D$8)+1),0)</f>
        <v>90</v>
      </c>
      <c r="D12">
        <f>+IF(A12&gt;6,IF(('liq finales'!$D$7+180)&lt;'liq finales'!D12,DAYS360('liq finales'!D12,'liq finales'!$D$8),DAYS360('liq finales'!$D$7+180,'liq finales'!$D$8)),0)</f>
        <v>0</v>
      </c>
      <c r="E12">
        <f>+C12+D12</f>
        <v>90</v>
      </c>
      <c r="F12" s="5">
        <f>+IF('liq finales'!C12="D",(0.81-$F$10/100),IF('liq finales'!C12="E",0.83,IF('liq finales'!C12="C",0.82,"ERROR")))</f>
        <v>0.83</v>
      </c>
      <c r="G12">
        <f>+IF('liq finales'!C12="D",42,IF('liq finales'!C12="E",VLOOKUP('liq finales'!F12,TABLAS!$A$4:$C$54,2,FALSE),IF('liq finales'!C12="C",VLOOKUP('liq finales'!F12,TABLAS!$A$4:$C$54,3,FALSE),"ERROR")))</f>
        <v>21</v>
      </c>
      <c r="H12" s="59">
        <f>+IF('liq finales'!C12="D",30,IF('liq finales'!C12="E",25,IF('liq finales'!C12="C",25,"ERROR")))</f>
        <v>25</v>
      </c>
    </row>
    <row r="13" spans="1:8">
      <c r="A13">
        <f>+MONTH('liq finales'!$D$8)</f>
        <v>3</v>
      </c>
      <c r="B13">
        <f>+IF(YEAR('liq finales'!D13)&lt;YEAR('liq finales'!$D$7),DAYS360('liq finales'!$D$7,'liq finales'!$D$8)+1,DAYS360('liq finales'!D13,'liq finales'!$D$8)+1)</f>
        <v>90</v>
      </c>
      <c r="C13">
        <f>+IF(A13&lt;7,IF(('liq finales'!$D$7)&lt;'liq finales'!D13,DAYS360('liq finales'!D13,'liq finales'!$D$8)+1,DAYS360('liq finales'!$D$7,'liq finales'!$D$8)+1),0)</f>
        <v>90</v>
      </c>
      <c r="D13">
        <f>+IF(A13&gt;6,IF(('liq finales'!$D$7+180)&lt;'liq finales'!D13,DAYS360('liq finales'!D13,'liq finales'!$D$8),DAYS360('liq finales'!$D$7+180,'liq finales'!$D$8)),0)</f>
        <v>0</v>
      </c>
      <c r="E13">
        <f t="shared" ref="E13:E76" si="0">+C13+D13</f>
        <v>90</v>
      </c>
      <c r="F13" s="5">
        <f>+IF('liq finales'!C13="D",(0.81-$F$10/100),IF('liq finales'!C13="E",0.83,IF('liq finales'!C13="C",0.82,"ERROR")))</f>
        <v>0.83</v>
      </c>
      <c r="G13">
        <f>+IF('liq finales'!C13="D",42,IF('liq finales'!C13="E",VLOOKUP('liq finales'!F13,TABLAS!$A$4:$C$54,2,FALSE),IF('liq finales'!C13="C",VLOOKUP('liq finales'!F13,TABLAS!$A$4:$C$54,3,FALSE),"ERROR")))</f>
        <v>28</v>
      </c>
      <c r="H13" s="59">
        <f>+IF('liq finales'!C13="D",30,IF('liq finales'!C13="E",25,IF('liq finales'!C13="C",25,"ERROR")))</f>
        <v>25</v>
      </c>
    </row>
    <row r="14" spans="1:8">
      <c r="A14">
        <f>+MONTH('liq finales'!$D$8)</f>
        <v>3</v>
      </c>
      <c r="B14">
        <f>+IF(YEAR('liq finales'!D14)&lt;YEAR('liq finales'!$D$7),DAYS360('liq finales'!$D$7,'liq finales'!$D$8)+1,DAYS360('liq finales'!D14,'liq finales'!$D$8)+1)</f>
        <v>90</v>
      </c>
      <c r="C14">
        <f>+IF(A14&lt;7,IF(('liq finales'!$D$7)&lt;'liq finales'!D14,DAYS360('liq finales'!D14,'liq finales'!$D$8)+1,DAYS360('liq finales'!$D$7,'liq finales'!$D$8)+1),0)</f>
        <v>90</v>
      </c>
      <c r="D14">
        <f>+IF(A14&gt;6,IF(('liq finales'!$D$7+180)&lt;'liq finales'!D14,DAYS360('liq finales'!D14,'liq finales'!$D$8),DAYS360('liq finales'!$D$7+180,'liq finales'!$D$8)),0)</f>
        <v>0</v>
      </c>
      <c r="E14">
        <f t="shared" si="0"/>
        <v>90</v>
      </c>
      <c r="F14" s="5">
        <f>+IF('liq finales'!C14="D",(0.81-$F$10/100),IF('liq finales'!C14="E",0.83,IF('liq finales'!C14="C",0.82,"ERROR")))</f>
        <v>0.83</v>
      </c>
      <c r="G14">
        <f>+IF('liq finales'!C14="D",42,IF('liq finales'!C14="E",VLOOKUP('liq finales'!F14,TABLAS!$A$4:$C$54,2,FALSE),IF('liq finales'!C14="C",VLOOKUP('liq finales'!F14,TABLAS!$A$4:$C$54,3,FALSE),"ERROR")))</f>
        <v>28</v>
      </c>
      <c r="H14" s="59">
        <f>+IF('liq finales'!C14="D",30,IF('liq finales'!C14="E",25,IF('liq finales'!C14="C",25,"ERROR")))</f>
        <v>25</v>
      </c>
    </row>
    <row r="15" spans="1:8">
      <c r="A15">
        <f>+MONTH('liq finales'!$D$8)</f>
        <v>3</v>
      </c>
      <c r="B15">
        <f>+IF(YEAR('liq finales'!D15)&lt;YEAR('liq finales'!$D$7),DAYS360('liq finales'!$D$7,'liq finales'!$D$8)+1,DAYS360('liq finales'!D15,'liq finales'!$D$8)+1)</f>
        <v>90</v>
      </c>
      <c r="C15">
        <f>+IF(A15&lt;7,IF(('liq finales'!$D$7)&lt;'liq finales'!D15,DAYS360('liq finales'!D15,'liq finales'!$D$8)+1,DAYS360('liq finales'!$D$7,'liq finales'!$D$8)+1),0)</f>
        <v>90</v>
      </c>
      <c r="D15">
        <f>+IF(A15&gt;6,IF(('liq finales'!$D$7+180)&lt;'liq finales'!D15,DAYS360('liq finales'!D15,'liq finales'!$D$8),DAYS360('liq finales'!$D$7+180,'liq finales'!$D$8)),0)</f>
        <v>0</v>
      </c>
      <c r="E15">
        <f t="shared" si="0"/>
        <v>90</v>
      </c>
      <c r="F15" s="5">
        <f>+IF('liq finales'!C15="D",(0.81-$F$10/100),IF('liq finales'!C15="E",0.83,IF('liq finales'!C15="C",0.82,"ERROR")))</f>
        <v>0.83</v>
      </c>
      <c r="G15">
        <f>+IF('liq finales'!C15="D",42,IF('liq finales'!C15="E",VLOOKUP('liq finales'!F15,TABLAS!$A$4:$C$54,2,FALSE),IF('liq finales'!C15="C",VLOOKUP('liq finales'!F15,TABLAS!$A$4:$C$54,3,FALSE),"ERROR")))</f>
        <v>28</v>
      </c>
      <c r="H15" s="59">
        <f>+IF('liq finales'!C15="D",30,IF('liq finales'!C15="E",25,IF('liq finales'!C15="C",25,"ERROR")))</f>
        <v>25</v>
      </c>
    </row>
    <row r="16" spans="1:8">
      <c r="A16">
        <f>+MONTH('liq finales'!$D$8)</f>
        <v>3</v>
      </c>
      <c r="B16" t="e">
        <f>+IF(YEAR('liq finales'!#REF!)&lt;YEAR('liq finales'!$D$7),DAYS360('liq finales'!$D$7,'liq finales'!$D$8)+1,DAYS360('liq finales'!#REF!,'liq finales'!$D$8)+1)</f>
        <v>#REF!</v>
      </c>
      <c r="C16" t="e">
        <f>+IF(A16&lt;7,IF(('liq finales'!$D$7)&lt;'liq finales'!#REF!,DAYS360('liq finales'!#REF!,'liq finales'!$D$8)+1,DAYS360('liq finales'!$D$7,'liq finales'!$D$8)+1),0)</f>
        <v>#REF!</v>
      </c>
      <c r="D16">
        <f>+IF(A16&gt;6,IF(('liq finales'!$D$7+180)&lt;'liq finales'!#REF!,DAYS360('liq finales'!#REF!,'liq finales'!$D$8),DAYS360('liq finales'!$D$7+180,'liq finales'!$D$8)),0)</f>
        <v>0</v>
      </c>
      <c r="E16" t="e">
        <f t="shared" si="0"/>
        <v>#REF!</v>
      </c>
      <c r="F16" s="5" t="e">
        <f>+IF('liq finales'!#REF!="D",(0.81-$F$10/100),IF('liq finales'!#REF!="E",0.83,IF('liq finales'!#REF!="C",0.82,"ERROR")))</f>
        <v>#REF!</v>
      </c>
      <c r="G16" t="e">
        <f>+IF('liq finales'!#REF!="D",42,IF('liq finales'!#REF!="E",VLOOKUP('liq finales'!#REF!,TABLAS!$A$4:$C$54,2,FALSE),IF('liq finales'!#REF!="C",VLOOKUP('liq finales'!#REF!,TABLAS!$A$4:$C$54,3,FALSE),"ERROR")))</f>
        <v>#REF!</v>
      </c>
      <c r="H16" s="59" t="e">
        <f>+IF('liq finales'!#REF!="D",30,IF('liq finales'!#REF!="E",25,IF('liq finales'!#REF!="C",25,"ERROR")))</f>
        <v>#REF!</v>
      </c>
    </row>
    <row r="17" spans="1:8">
      <c r="A17">
        <f>+MONTH('liq finales'!$D$8)</f>
        <v>3</v>
      </c>
      <c r="B17" t="e">
        <f>+IF(YEAR('liq finales'!#REF!)&lt;YEAR('liq finales'!$D$7),DAYS360('liq finales'!$D$7,'liq finales'!$D$8)+1,DAYS360('liq finales'!#REF!,'liq finales'!$D$8)+1)</f>
        <v>#REF!</v>
      </c>
      <c r="C17" t="e">
        <f>+IF(A17&lt;7,IF(('liq finales'!$D$7)&lt;'liq finales'!#REF!,DAYS360('liq finales'!#REF!,'liq finales'!$D$8)+1,DAYS360('liq finales'!$D$7,'liq finales'!$D$8)+1),0)</f>
        <v>#REF!</v>
      </c>
      <c r="D17">
        <f>+IF(A17&gt;6,IF(('liq finales'!$D$7+180)&lt;'liq finales'!#REF!,DAYS360('liq finales'!#REF!,'liq finales'!$D$8),DAYS360('liq finales'!$D$7+180,'liq finales'!$D$8)),0)</f>
        <v>0</v>
      </c>
      <c r="E17" t="e">
        <f t="shared" si="0"/>
        <v>#REF!</v>
      </c>
      <c r="F17" s="5" t="e">
        <f>+IF('liq finales'!#REF!="D",(0.81-$F$10/100),IF('liq finales'!#REF!="E",0.83,IF('liq finales'!#REF!="C",0.82,"ERROR")))</f>
        <v>#REF!</v>
      </c>
      <c r="G17" t="e">
        <f>+IF('liq finales'!#REF!="D",42,IF('liq finales'!#REF!="E",VLOOKUP('liq finales'!#REF!,TABLAS!$A$4:$C$54,2,FALSE),IF('liq finales'!#REF!="C",VLOOKUP('liq finales'!#REF!,TABLAS!$A$4:$C$54,3,FALSE),"ERROR")))</f>
        <v>#REF!</v>
      </c>
      <c r="H17" s="59" t="e">
        <f>+IF('liq finales'!#REF!="D",30,IF('liq finales'!#REF!="E",25,IF('liq finales'!#REF!="C",25,"ERROR")))</f>
        <v>#REF!</v>
      </c>
    </row>
    <row r="18" spans="1:8">
      <c r="A18">
        <f>+MONTH('liq finales'!$D$8)</f>
        <v>3</v>
      </c>
      <c r="B18">
        <f>+IF(YEAR('liq finales'!D16)&lt;YEAR('liq finales'!$D$7),DAYS360('liq finales'!$D$7,'liq finales'!$D$8)+1,DAYS360('liq finales'!D16,'liq finales'!$D$8)+1)</f>
        <v>90</v>
      </c>
      <c r="C18">
        <f>+IF(A18&lt;7,IF(('liq finales'!$D$7)&lt;'liq finales'!D16,DAYS360('liq finales'!D16,'liq finales'!$D$8)+1,DAYS360('liq finales'!$D$7,'liq finales'!$D$8)+1),0)</f>
        <v>90</v>
      </c>
      <c r="D18">
        <f>+IF(A18&gt;6,IF(('liq finales'!$D$7+180)&lt;'liq finales'!D16,DAYS360('liq finales'!D16,'liq finales'!$D$8),DAYS360('liq finales'!$D$7+180,'liq finales'!$D$8)),0)</f>
        <v>0</v>
      </c>
      <c r="E18">
        <f t="shared" si="0"/>
        <v>90</v>
      </c>
      <c r="F18" s="5">
        <f>+IF('liq finales'!C16="D",(0.81-$F$10/100),IF('liq finales'!C16="E",0.83,IF('liq finales'!C16="C",0.82,"ERROR")))</f>
        <v>0.83</v>
      </c>
      <c r="G18">
        <f>+IF('liq finales'!C16="D",42,IF('liq finales'!C16="E",VLOOKUP('liq finales'!F16,TABLAS!$A$4:$C$54,2,FALSE),IF('liq finales'!C16="C",VLOOKUP('liq finales'!F16,TABLAS!$A$4:$C$54,3,FALSE),"ERROR")))</f>
        <v>28</v>
      </c>
      <c r="H18" s="59">
        <f>+IF('liq finales'!C16="D",30,IF('liq finales'!C16="E",25,IF('liq finales'!C16="C",25,"ERROR")))</f>
        <v>25</v>
      </c>
    </row>
    <row r="19" spans="1:8">
      <c r="A19">
        <f>+MONTH('liq finales'!$D$8)</f>
        <v>3</v>
      </c>
      <c r="B19">
        <f>+IF(YEAR('liq finales'!D17)&lt;YEAR('liq finales'!$D$7),DAYS360('liq finales'!$D$7,'liq finales'!$D$8)+1,DAYS360('liq finales'!D17,'liq finales'!$D$8)+1)</f>
        <v>90</v>
      </c>
      <c r="C19">
        <f>+IF(A19&lt;7,IF(('liq finales'!$D$7)&lt;'liq finales'!D17,DAYS360('liq finales'!D17,'liq finales'!$D$8)+1,DAYS360('liq finales'!$D$7,'liq finales'!$D$8)+1),0)</f>
        <v>90</v>
      </c>
      <c r="D19">
        <f>+IF(A19&gt;6,IF(('liq finales'!$D$7+180)&lt;'liq finales'!D17,DAYS360('liq finales'!D17,'liq finales'!$D$8),DAYS360('liq finales'!$D$7+180,'liq finales'!$D$8)),0)</f>
        <v>0</v>
      </c>
      <c r="E19">
        <f t="shared" si="0"/>
        <v>90</v>
      </c>
      <c r="F19" s="5">
        <f>+IF('liq finales'!C17="D",(0.81-$F$10/100),IF('liq finales'!C17="E",0.83,IF('liq finales'!C17="C",0.82,"ERROR")))</f>
        <v>0.83</v>
      </c>
      <c r="G19">
        <f>+IF('liq finales'!C17="D",42,IF('liq finales'!C17="E",VLOOKUP('liq finales'!F17,TABLAS!$A$4:$C$54,2,FALSE),IF('liq finales'!C17="C",VLOOKUP('liq finales'!F17,TABLAS!$A$4:$C$54,3,FALSE),"ERROR")))</f>
        <v>28</v>
      </c>
      <c r="H19" s="59">
        <f>+IF('liq finales'!C17="D",30,IF('liq finales'!C17="E",25,IF('liq finales'!C17="C",25,"ERROR")))</f>
        <v>25</v>
      </c>
    </row>
    <row r="20" spans="1:8">
      <c r="A20">
        <f>+MONTH('liq finales'!$D$8)</f>
        <v>3</v>
      </c>
      <c r="B20">
        <f>+IF(YEAR('liq finales'!D18)&lt;YEAR('liq finales'!$D$7),DAYS360('liq finales'!$D$7,'liq finales'!$D$8)+1,DAYS360('liq finales'!D18,'liq finales'!$D$8)+1)</f>
        <v>90</v>
      </c>
      <c r="C20">
        <f>+IF(A20&lt;7,IF(('liq finales'!$D$7)&lt;'liq finales'!D18,DAYS360('liq finales'!D18,'liq finales'!$D$8)+1,DAYS360('liq finales'!$D$7,'liq finales'!$D$8)+1),0)</f>
        <v>90</v>
      </c>
      <c r="D20">
        <f>+IF(A20&gt;6,IF(('liq finales'!$D$7+180)&lt;'liq finales'!D18,DAYS360('liq finales'!D18,'liq finales'!$D$8),DAYS360('liq finales'!$D$7+180,'liq finales'!$D$8)),0)</f>
        <v>0</v>
      </c>
      <c r="E20">
        <f t="shared" si="0"/>
        <v>90</v>
      </c>
      <c r="F20" s="5">
        <f>+IF('liq finales'!C18="D",(0.81-$F$10/100),IF('liq finales'!C18="E",0.83,IF('liq finales'!C18="C",0.82,"ERROR")))</f>
        <v>0.83</v>
      </c>
      <c r="G20">
        <f>+IF('liq finales'!C18="D",42,IF('liq finales'!C18="E",VLOOKUP('liq finales'!F18,TABLAS!$A$4:$C$54,2,FALSE),IF('liq finales'!C18="C",VLOOKUP('liq finales'!F18,TABLAS!$A$4:$C$54,3,FALSE),"ERROR")))</f>
        <v>21</v>
      </c>
      <c r="H20" s="59">
        <f>+IF('liq finales'!C18="D",30,IF('liq finales'!C18="E",25,IF('liq finales'!C18="C",25,"ERROR")))</f>
        <v>25</v>
      </c>
    </row>
    <row r="21" spans="1:8">
      <c r="A21">
        <f>+MONTH('liq finales'!$D$8)</f>
        <v>3</v>
      </c>
      <c r="B21">
        <f>+IF(YEAR('liq finales'!D19)&lt;YEAR('liq finales'!$D$7),DAYS360('liq finales'!$D$7,'liq finales'!$D$8)+1,DAYS360('liq finales'!D19,'liq finales'!$D$8)+1)</f>
        <v>90</v>
      </c>
      <c r="C21">
        <f>+IF(A21&lt;7,IF(('liq finales'!$D$7)&lt;'liq finales'!D19,DAYS360('liq finales'!D19,'liq finales'!$D$8)+1,DAYS360('liq finales'!$D$7,'liq finales'!$D$8)+1),0)</f>
        <v>90</v>
      </c>
      <c r="D21">
        <f>+IF(A21&gt;6,IF(('liq finales'!$D$7+180)&lt;'liq finales'!D19,DAYS360('liq finales'!D19,'liq finales'!$D$8),DAYS360('liq finales'!$D$7+180,'liq finales'!$D$8)),0)</f>
        <v>0</v>
      </c>
      <c r="E21">
        <f t="shared" si="0"/>
        <v>90</v>
      </c>
      <c r="F21" s="5" t="str">
        <f>+IF('liq finales'!C19="D",(0.81-$F$10/100),IF('liq finales'!C19="E",0.83,IF('liq finales'!C19="C",0.82,"ERROR")))</f>
        <v>ERROR</v>
      </c>
      <c r="G21" t="str">
        <f>+IF('liq finales'!C19="D",42,IF('liq finales'!C19="E",VLOOKUP('liq finales'!F19,TABLAS!$A$4:$C$54,2,FALSE),IF('liq finales'!C19="C",VLOOKUP('liq finales'!F19,TABLAS!$A$4:$C$54,3,FALSE),"ERROR")))</f>
        <v>ERROR</v>
      </c>
      <c r="H21" s="59" t="str">
        <f>+IF('liq finales'!C19="D",30,IF('liq finales'!C19="E",25,IF('liq finales'!C19="C",25,"ERROR")))</f>
        <v>ERROR</v>
      </c>
    </row>
    <row r="22" spans="1:8">
      <c r="A22">
        <f>+MONTH('liq finales'!$D$8)</f>
        <v>3</v>
      </c>
      <c r="B22">
        <f>+IF(YEAR('liq finales'!D20)&lt;YEAR('liq finales'!$D$7),DAYS360('liq finales'!$D$7,'liq finales'!$D$8)+1,DAYS360('liq finales'!D20,'liq finales'!$D$8)+1)</f>
        <v>90</v>
      </c>
      <c r="C22">
        <f>+IF(A22&lt;7,IF(('liq finales'!$D$7)&lt;'liq finales'!D20,DAYS360('liq finales'!D20,'liq finales'!$D$8)+1,DAYS360('liq finales'!$D$7,'liq finales'!$D$8)+1),0)</f>
        <v>90</v>
      </c>
      <c r="D22">
        <f>+IF(A22&gt;6,IF(('liq finales'!$D$7+180)&lt;'liq finales'!D20,DAYS360('liq finales'!D20,'liq finales'!$D$8),DAYS360('liq finales'!$D$7+180,'liq finales'!$D$8)),0)</f>
        <v>0</v>
      </c>
      <c r="E22">
        <f t="shared" si="0"/>
        <v>90</v>
      </c>
      <c r="F22" s="5" t="str">
        <f>+IF('liq finales'!C20="D",(0.81-$F$10/100),IF('liq finales'!C20="E",0.83,IF('liq finales'!C20="C",0.82,"ERROR")))</f>
        <v>ERROR</v>
      </c>
      <c r="G22" t="str">
        <f>+IF('liq finales'!C20="D",42,IF('liq finales'!C20="E",VLOOKUP('liq finales'!F20,TABLAS!$A$4:$C$54,2,FALSE),IF('liq finales'!C20="C",VLOOKUP('liq finales'!F20,TABLAS!$A$4:$C$54,3,FALSE),"ERROR")))</f>
        <v>ERROR</v>
      </c>
      <c r="H22" s="59" t="str">
        <f>+IF('liq finales'!C20="D",30,IF('liq finales'!C20="E",25,IF('liq finales'!C20="C",25,"ERROR")))</f>
        <v>ERROR</v>
      </c>
    </row>
    <row r="23" spans="1:8">
      <c r="A23">
        <f>+MONTH('liq finales'!$D$8)</f>
        <v>3</v>
      </c>
      <c r="B23">
        <f>+IF(YEAR('liq finales'!D21)&lt;YEAR('liq finales'!$D$7),DAYS360('liq finales'!$D$7,'liq finales'!$D$8)+1,DAYS360('liq finales'!D21,'liq finales'!$D$8)+1)</f>
        <v>90</v>
      </c>
      <c r="C23">
        <f>+IF(A23&lt;7,IF(('liq finales'!$D$7)&lt;'liq finales'!D21,DAYS360('liq finales'!D21,'liq finales'!$D$8)+1,DAYS360('liq finales'!$D$7,'liq finales'!$D$8)+1),0)</f>
        <v>90</v>
      </c>
      <c r="D23">
        <f>+IF(A23&gt;6,IF(('liq finales'!$D$7+180)&lt;'liq finales'!D21,DAYS360('liq finales'!D21,'liq finales'!$D$8),DAYS360('liq finales'!$D$7+180,'liq finales'!$D$8)),0)</f>
        <v>0</v>
      </c>
      <c r="E23">
        <f t="shared" si="0"/>
        <v>90</v>
      </c>
      <c r="F23" s="5" t="str">
        <f>+IF('liq finales'!C21="D",(0.81-$F$10/100),IF('liq finales'!C21="E",0.83,IF('liq finales'!C21="C",0.82,"ERROR")))</f>
        <v>ERROR</v>
      </c>
      <c r="G23" t="str">
        <f>+IF('liq finales'!C21="D",42,IF('liq finales'!C21="E",VLOOKUP('liq finales'!F21,TABLAS!$A$4:$C$54,2,FALSE),IF('liq finales'!C21="C",VLOOKUP('liq finales'!F21,TABLAS!$A$4:$C$54,3,FALSE),"ERROR")))</f>
        <v>ERROR</v>
      </c>
      <c r="H23" s="59" t="str">
        <f>+IF('liq finales'!C21="D",30,IF('liq finales'!C21="E",25,IF('liq finales'!C21="C",25,"ERROR")))</f>
        <v>ERROR</v>
      </c>
    </row>
    <row r="24" spans="1:8">
      <c r="A24">
        <f>+MONTH('liq finales'!$D$8)</f>
        <v>3</v>
      </c>
      <c r="B24">
        <f>+IF(YEAR('liq finales'!D22)&lt;YEAR('liq finales'!$D$7),DAYS360('liq finales'!$D$7,'liq finales'!$D$8)+1,DAYS360('liq finales'!D22,'liq finales'!$D$8)+1)</f>
        <v>90</v>
      </c>
      <c r="C24">
        <f>+IF(A24&lt;7,IF(('liq finales'!$D$7)&lt;'liq finales'!D22,DAYS360('liq finales'!D22,'liq finales'!$D$8)+1,DAYS360('liq finales'!$D$7,'liq finales'!$D$8)+1),0)</f>
        <v>90</v>
      </c>
      <c r="D24">
        <f>+IF(A24&gt;6,IF(('liq finales'!$D$7+180)&lt;'liq finales'!D22,DAYS360('liq finales'!D22,'liq finales'!$D$8),DAYS360('liq finales'!$D$7+180,'liq finales'!$D$8)),0)</f>
        <v>0</v>
      </c>
      <c r="E24">
        <f t="shared" si="0"/>
        <v>90</v>
      </c>
      <c r="F24" s="5" t="str">
        <f>+IF('liq finales'!C22="D",(0.81-$F$10/100),IF('liq finales'!C22="E",0.83,IF('liq finales'!C22="C",0.82,"ERROR")))</f>
        <v>ERROR</v>
      </c>
      <c r="G24" t="str">
        <f>+IF('liq finales'!C22="D",42,IF('liq finales'!C22="E",VLOOKUP('liq finales'!F22,TABLAS!$A$4:$C$54,2,FALSE),IF('liq finales'!C22="C",VLOOKUP('liq finales'!F22,TABLAS!$A$4:$C$54,3,FALSE),"ERROR")))</f>
        <v>ERROR</v>
      </c>
      <c r="H24" s="59" t="str">
        <f>+IF('liq finales'!C22="D",30,IF('liq finales'!C22="E",25,IF('liq finales'!C22="C",25,"ERROR")))</f>
        <v>ERROR</v>
      </c>
    </row>
    <row r="25" spans="1:8">
      <c r="A25">
        <f>+MONTH('liq finales'!$D$8)</f>
        <v>3</v>
      </c>
      <c r="B25">
        <f>+IF(YEAR('liq finales'!D23)&lt;YEAR('liq finales'!$D$7),DAYS360('liq finales'!$D$7,'liq finales'!$D$8)+1,DAYS360('liq finales'!D23,'liq finales'!$D$8)+1)</f>
        <v>90</v>
      </c>
      <c r="C25">
        <f>+IF(A25&lt;7,IF(('liq finales'!$D$7)&lt;'liq finales'!D23,DAYS360('liq finales'!D23,'liq finales'!$D$8)+1,DAYS360('liq finales'!$D$7,'liq finales'!$D$8)+1),0)</f>
        <v>90</v>
      </c>
      <c r="D25">
        <f>+IF(A25&gt;6,IF(('liq finales'!$D$7+180)&lt;'liq finales'!D23,DAYS360('liq finales'!D23,'liq finales'!$D$8),DAYS360('liq finales'!$D$7+180,'liq finales'!$D$8)),0)</f>
        <v>0</v>
      </c>
      <c r="E25">
        <f t="shared" si="0"/>
        <v>90</v>
      </c>
      <c r="F25" s="5" t="str">
        <f>+IF('liq finales'!C23="D",(0.81-$F$10/100),IF('liq finales'!C23="E",0.83,IF('liq finales'!C23="C",0.82,"ERROR")))</f>
        <v>ERROR</v>
      </c>
      <c r="G25" t="str">
        <f>+IF('liq finales'!C23="D",42,IF('liq finales'!C23="E",VLOOKUP('liq finales'!F23,TABLAS!$A$4:$C$54,2,FALSE),IF('liq finales'!C23="C",VLOOKUP('liq finales'!F23,TABLAS!$A$4:$C$54,3,FALSE),"ERROR")))</f>
        <v>ERROR</v>
      </c>
      <c r="H25" s="59" t="str">
        <f>+IF('liq finales'!C23="D",30,IF('liq finales'!C23="E",25,IF('liq finales'!C23="C",25,"ERROR")))</f>
        <v>ERROR</v>
      </c>
    </row>
    <row r="26" spans="1:8">
      <c r="A26">
        <f>+MONTH('liq finales'!$D$8)</f>
        <v>3</v>
      </c>
      <c r="B26">
        <f>+IF(YEAR('liq finales'!D24)&lt;YEAR('liq finales'!$D$7),DAYS360('liq finales'!$D$7,'liq finales'!$D$8)+1,DAYS360('liq finales'!D24,'liq finales'!$D$8)+1)</f>
        <v>90</v>
      </c>
      <c r="C26">
        <f>+IF(A26&lt;7,IF(('liq finales'!$D$7)&lt;'liq finales'!D24,DAYS360('liq finales'!D24,'liq finales'!$D$8)+1,DAYS360('liq finales'!$D$7,'liq finales'!$D$8)+1),0)</f>
        <v>90</v>
      </c>
      <c r="D26">
        <f>+IF(A26&gt;6,IF(('liq finales'!$D$7+180)&lt;'liq finales'!D24,DAYS360('liq finales'!D24,'liq finales'!$D$8),DAYS360('liq finales'!$D$7+180,'liq finales'!$D$8)),0)</f>
        <v>0</v>
      </c>
      <c r="E26">
        <f t="shared" si="0"/>
        <v>90</v>
      </c>
      <c r="F26" s="5" t="str">
        <f>+IF('liq finales'!C24="D",(0.81-$F$10/100),IF('liq finales'!C24="E",0.83,IF('liq finales'!C24="C",0.82,"ERROR")))</f>
        <v>ERROR</v>
      </c>
      <c r="G26" t="str">
        <f>+IF('liq finales'!C24="D",42,IF('liq finales'!C24="E",VLOOKUP('liq finales'!F24,TABLAS!$A$4:$C$54,2,FALSE),IF('liq finales'!C24="C",VLOOKUP('liq finales'!F24,TABLAS!$A$4:$C$54,3,FALSE),"ERROR")))</f>
        <v>ERROR</v>
      </c>
      <c r="H26" s="59" t="str">
        <f>+IF('liq finales'!C24="D",30,IF('liq finales'!C24="E",25,IF('liq finales'!C24="C",25,"ERROR")))</f>
        <v>ERROR</v>
      </c>
    </row>
    <row r="27" spans="1:8">
      <c r="A27">
        <f>+MONTH('liq finales'!$D$8)</f>
        <v>3</v>
      </c>
      <c r="B27">
        <f>+IF(YEAR('liq finales'!D25)&lt;YEAR('liq finales'!$D$7),DAYS360('liq finales'!$D$7,'liq finales'!$D$8)+1,DAYS360('liq finales'!D25,'liq finales'!$D$8)+1)</f>
        <v>90</v>
      </c>
      <c r="C27">
        <f>+IF(A27&lt;7,IF(('liq finales'!$D$7)&lt;'liq finales'!D25,DAYS360('liq finales'!D25,'liq finales'!$D$8)+1,DAYS360('liq finales'!$D$7,'liq finales'!$D$8)+1),0)</f>
        <v>90</v>
      </c>
      <c r="D27">
        <f>+IF(A27&gt;6,IF(('liq finales'!$D$7+180)&lt;'liq finales'!D25,DAYS360('liq finales'!D25,'liq finales'!$D$8),DAYS360('liq finales'!$D$7+180,'liq finales'!$D$8)),0)</f>
        <v>0</v>
      </c>
      <c r="E27">
        <f t="shared" si="0"/>
        <v>90</v>
      </c>
      <c r="F27" s="5" t="str">
        <f>+IF('liq finales'!C25="D",(0.81-$F$10/100),IF('liq finales'!C25="E",0.83,IF('liq finales'!C25="C",0.82,"ERROR")))</f>
        <v>ERROR</v>
      </c>
      <c r="G27" t="str">
        <f>+IF('liq finales'!C25="D",42,IF('liq finales'!C25="E",VLOOKUP('liq finales'!F25,TABLAS!$A$4:$C$54,2,FALSE),IF('liq finales'!C25="C",VLOOKUP('liq finales'!F25,TABLAS!$A$4:$C$54,3,FALSE),"ERROR")))</f>
        <v>ERROR</v>
      </c>
      <c r="H27" s="59" t="str">
        <f>+IF('liq finales'!C25="D",30,IF('liq finales'!C25="E",25,IF('liq finales'!C25="C",25,"ERROR")))</f>
        <v>ERROR</v>
      </c>
    </row>
    <row r="28" spans="1:8">
      <c r="A28">
        <f>+MONTH('liq finales'!$D$8)</f>
        <v>3</v>
      </c>
      <c r="B28">
        <f>+IF(YEAR('liq finales'!D26)&lt;YEAR('liq finales'!$D$7),DAYS360('liq finales'!$D$7,'liq finales'!$D$8)+1,DAYS360('liq finales'!D26,'liq finales'!$D$8)+1)</f>
        <v>90</v>
      </c>
      <c r="C28">
        <f>+IF(A28&lt;7,IF(('liq finales'!$D$7)&lt;'liq finales'!D26,DAYS360('liq finales'!D26,'liq finales'!$D$8)+1,DAYS360('liq finales'!$D$7,'liq finales'!$D$8)+1),0)</f>
        <v>90</v>
      </c>
      <c r="D28">
        <f>+IF(A28&gt;6,IF(('liq finales'!$D$7+180)&lt;'liq finales'!D26,DAYS360('liq finales'!D26,'liq finales'!$D$8),DAYS360('liq finales'!$D$7+180,'liq finales'!$D$8)),0)</f>
        <v>0</v>
      </c>
      <c r="E28">
        <f t="shared" si="0"/>
        <v>90</v>
      </c>
      <c r="F28" s="5" t="str">
        <f>+IF('liq finales'!C26="D",(0.81-$F$10/100),IF('liq finales'!C26="E",0.83,IF('liq finales'!C26="C",0.82,"ERROR")))</f>
        <v>ERROR</v>
      </c>
      <c r="G28" t="str">
        <f>+IF('liq finales'!C26="D",42,IF('liq finales'!C26="E",VLOOKUP('liq finales'!F26,TABLAS!$A$4:$C$54,2,FALSE),IF('liq finales'!C26="C",VLOOKUP('liq finales'!F26,TABLAS!$A$4:$C$54,3,FALSE),"ERROR")))</f>
        <v>ERROR</v>
      </c>
      <c r="H28" s="59" t="str">
        <f>+IF('liq finales'!C26="D",30,IF('liq finales'!C26="E",25,IF('liq finales'!C26="C",25,"ERROR")))</f>
        <v>ERROR</v>
      </c>
    </row>
    <row r="29" spans="1:8">
      <c r="A29">
        <f>+MONTH('liq finales'!$D$8)</f>
        <v>3</v>
      </c>
      <c r="B29">
        <f>+IF(YEAR('liq finales'!D27)&lt;YEAR('liq finales'!$D$7),DAYS360('liq finales'!$D$7,'liq finales'!$D$8)+1,DAYS360('liq finales'!D27,'liq finales'!$D$8)+1)</f>
        <v>90</v>
      </c>
      <c r="C29">
        <f>+IF(A29&lt;7,IF(('liq finales'!$D$7)&lt;'liq finales'!D27,DAYS360('liq finales'!D27,'liq finales'!$D$8)+1,DAYS360('liq finales'!$D$7,'liq finales'!$D$8)+1),0)</f>
        <v>90</v>
      </c>
      <c r="D29">
        <f>+IF(A29&gt;6,IF(('liq finales'!$D$7+180)&lt;'liq finales'!D27,DAYS360('liq finales'!D27,'liq finales'!$D$8),DAYS360('liq finales'!$D$7+180,'liq finales'!$D$8)),0)</f>
        <v>0</v>
      </c>
      <c r="E29">
        <f t="shared" si="0"/>
        <v>90</v>
      </c>
      <c r="F29" s="5" t="str">
        <f>+IF('liq finales'!C27="D",(0.81-$F$10/100),IF('liq finales'!C27="E",0.83,IF('liq finales'!C27="C",0.82,"ERROR")))</f>
        <v>ERROR</v>
      </c>
      <c r="G29" t="str">
        <f>+IF('liq finales'!C27="D",42,IF('liq finales'!C27="E",VLOOKUP('liq finales'!F27,TABLAS!$A$4:$C$54,2,FALSE),IF('liq finales'!C27="C",VLOOKUP('liq finales'!F27,TABLAS!$A$4:$C$54,3,FALSE),"ERROR")))</f>
        <v>ERROR</v>
      </c>
      <c r="H29" s="59" t="str">
        <f>+IF('liq finales'!C27="D",30,IF('liq finales'!C27="E",25,IF('liq finales'!C27="C",25,"ERROR")))</f>
        <v>ERROR</v>
      </c>
    </row>
    <row r="30" spans="1:8">
      <c r="A30">
        <f>+MONTH('liq finales'!$D$8)</f>
        <v>3</v>
      </c>
      <c r="B30">
        <f>+IF(YEAR('liq finales'!D28)&lt;YEAR('liq finales'!$D$7),DAYS360('liq finales'!$D$7,'liq finales'!$D$8)+1,DAYS360('liq finales'!D28,'liq finales'!$D$8)+1)</f>
        <v>90</v>
      </c>
      <c r="C30">
        <f>+IF(A30&lt;7,IF(('liq finales'!$D$7)&lt;'liq finales'!D28,DAYS360('liq finales'!D28,'liq finales'!$D$8)+1,DAYS360('liq finales'!$D$7,'liq finales'!$D$8)+1),0)</f>
        <v>90</v>
      </c>
      <c r="D30">
        <f>+IF(A30&gt;6,IF(('liq finales'!$D$7+180)&lt;'liq finales'!D28,DAYS360('liq finales'!D28,'liq finales'!$D$8),DAYS360('liq finales'!$D$7+180,'liq finales'!$D$8)),0)</f>
        <v>0</v>
      </c>
      <c r="E30">
        <f t="shared" si="0"/>
        <v>90</v>
      </c>
      <c r="F30" s="5" t="str">
        <f>+IF('liq finales'!C28="D",(0.81-$F$10/100),IF('liq finales'!C28="E",0.83,IF('liq finales'!C28="C",0.82,"ERROR")))</f>
        <v>ERROR</v>
      </c>
      <c r="G30" t="str">
        <f>+IF('liq finales'!C28="D",42,IF('liq finales'!C28="E",VLOOKUP('liq finales'!F28,TABLAS!$A$4:$C$54,2,FALSE),IF('liq finales'!C28="C",VLOOKUP('liq finales'!F28,TABLAS!$A$4:$C$54,3,FALSE),"ERROR")))</f>
        <v>ERROR</v>
      </c>
      <c r="H30" s="59" t="str">
        <f>+IF('liq finales'!C28="D",30,IF('liq finales'!C28="E",25,IF('liq finales'!C28="C",25,"ERROR")))</f>
        <v>ERROR</v>
      </c>
    </row>
    <row r="31" spans="1:8">
      <c r="A31">
        <f>+MONTH('liq finales'!$D$8)</f>
        <v>3</v>
      </c>
      <c r="B31">
        <f>+IF(YEAR('liq finales'!D29)&lt;YEAR('liq finales'!$D$7),DAYS360('liq finales'!$D$7,'liq finales'!$D$8)+1,DAYS360('liq finales'!D29,'liq finales'!$D$8)+1)</f>
        <v>90</v>
      </c>
      <c r="C31">
        <f>+IF(A31&lt;7,IF(('liq finales'!$D$7)&lt;'liq finales'!D29,DAYS360('liq finales'!D29,'liq finales'!$D$8)+1,DAYS360('liq finales'!$D$7,'liq finales'!$D$8)+1),0)</f>
        <v>90</v>
      </c>
      <c r="D31">
        <f>+IF(A31&gt;6,IF(('liq finales'!$D$7+180)&lt;'liq finales'!D29,DAYS360('liq finales'!D29,'liq finales'!$D$8),DAYS360('liq finales'!$D$7+180,'liq finales'!$D$8)),0)</f>
        <v>0</v>
      </c>
      <c r="E31">
        <f t="shared" si="0"/>
        <v>90</v>
      </c>
      <c r="F31" s="5" t="str">
        <f>+IF('liq finales'!C29="D",(0.81-$F$10/100),IF('liq finales'!C29="E",0.83,IF('liq finales'!C29="C",0.82,"ERROR")))</f>
        <v>ERROR</v>
      </c>
      <c r="G31" t="str">
        <f>+IF('liq finales'!C29="D",42,IF('liq finales'!C29="E",VLOOKUP('liq finales'!F29,TABLAS!$A$4:$C$54,2,FALSE),IF('liq finales'!C29="C",VLOOKUP('liq finales'!F29,TABLAS!$A$4:$C$54,3,FALSE),"ERROR")))</f>
        <v>ERROR</v>
      </c>
      <c r="H31" s="59" t="str">
        <f>+IF('liq finales'!C29="D",30,IF('liq finales'!C29="E",25,IF('liq finales'!C29="C",25,"ERROR")))</f>
        <v>ERROR</v>
      </c>
    </row>
    <row r="32" spans="1:8">
      <c r="A32">
        <f>+MONTH('liq finales'!$D$8)</f>
        <v>3</v>
      </c>
      <c r="B32">
        <f>+IF(YEAR('liq finales'!D30)&lt;YEAR('liq finales'!$D$7),DAYS360('liq finales'!$D$7,'liq finales'!$D$8)+1,DAYS360('liq finales'!D30,'liq finales'!$D$8)+1)</f>
        <v>90</v>
      </c>
      <c r="C32">
        <f>+IF(A32&lt;7,IF(('liq finales'!$D$7)&lt;'liq finales'!D30,DAYS360('liq finales'!D30,'liq finales'!$D$8)+1,DAYS360('liq finales'!$D$7,'liq finales'!$D$8)+1),0)</f>
        <v>90</v>
      </c>
      <c r="D32">
        <f>+IF(A32&gt;6,IF(('liq finales'!$D$7+180)&lt;'liq finales'!D30,DAYS360('liq finales'!D30,'liq finales'!$D$8),DAYS360('liq finales'!$D$7+180,'liq finales'!$D$8)),0)</f>
        <v>0</v>
      </c>
      <c r="E32">
        <f t="shared" si="0"/>
        <v>90</v>
      </c>
      <c r="F32" s="5" t="str">
        <f>+IF('liq finales'!C30="D",(0.81-$F$10/100),IF('liq finales'!C30="E",0.83,IF('liq finales'!C30="C",0.82,"ERROR")))</f>
        <v>ERROR</v>
      </c>
      <c r="G32" t="str">
        <f>+IF('liq finales'!C30="D",42,IF('liq finales'!C30="E",VLOOKUP('liq finales'!F30,TABLAS!$A$4:$C$54,2,FALSE),IF('liq finales'!C30="C",VLOOKUP('liq finales'!F30,TABLAS!$A$4:$C$54,3,FALSE),"ERROR")))</f>
        <v>ERROR</v>
      </c>
      <c r="H32" s="59" t="str">
        <f>+IF('liq finales'!C30="D",30,IF('liq finales'!C30="E",25,IF('liq finales'!C30="C",25,"ERROR")))</f>
        <v>ERROR</v>
      </c>
    </row>
    <row r="33" spans="1:8">
      <c r="A33">
        <f>+MONTH('liq finales'!$D$8)</f>
        <v>3</v>
      </c>
      <c r="B33">
        <f>+IF(YEAR('liq finales'!D31)&lt;YEAR('liq finales'!$D$7),DAYS360('liq finales'!$D$7,'liq finales'!$D$8)+1,DAYS360('liq finales'!D31,'liq finales'!$D$8)+1)</f>
        <v>90</v>
      </c>
      <c r="C33">
        <f>+IF(A33&lt;7,IF(('liq finales'!$D$7)&lt;'liq finales'!D31,DAYS360('liq finales'!D31,'liq finales'!$D$8)+1,DAYS360('liq finales'!$D$7,'liq finales'!$D$8)+1),0)</f>
        <v>90</v>
      </c>
      <c r="D33">
        <f>+IF(A33&gt;6,IF(('liq finales'!$D$7+180)&lt;'liq finales'!D31,DAYS360('liq finales'!D31,'liq finales'!$D$8),DAYS360('liq finales'!$D$7+180,'liq finales'!$D$8)),0)</f>
        <v>0</v>
      </c>
      <c r="E33">
        <f t="shared" si="0"/>
        <v>90</v>
      </c>
      <c r="F33" s="5" t="str">
        <f>+IF('liq finales'!C31="D",(0.81-$F$10/100),IF('liq finales'!C31="E",0.83,IF('liq finales'!C31="C",0.82,"ERROR")))</f>
        <v>ERROR</v>
      </c>
      <c r="G33" t="str">
        <f>+IF('liq finales'!C31="D",42,IF('liq finales'!C31="E",VLOOKUP('liq finales'!F31,TABLAS!$A$4:$C$54,2,FALSE),IF('liq finales'!C31="C",VLOOKUP('liq finales'!F31,TABLAS!$A$4:$C$54,3,FALSE),"ERROR")))</f>
        <v>ERROR</v>
      </c>
      <c r="H33" s="59" t="str">
        <f>+IF('liq finales'!C31="D",30,IF('liq finales'!C31="E",25,IF('liq finales'!C31="C",25,"ERROR")))</f>
        <v>ERROR</v>
      </c>
    </row>
    <row r="34" spans="1:8">
      <c r="A34">
        <f>+MONTH('liq finales'!$D$8)</f>
        <v>3</v>
      </c>
      <c r="B34">
        <f>+IF(YEAR('liq finales'!D32)&lt;YEAR('liq finales'!$D$7),DAYS360('liq finales'!$D$7,'liq finales'!$D$8)+1,DAYS360('liq finales'!D32,'liq finales'!$D$8)+1)</f>
        <v>90</v>
      </c>
      <c r="C34">
        <f>+IF(A34&lt;7,IF(('liq finales'!$D$7)&lt;'liq finales'!D32,DAYS360('liq finales'!D32,'liq finales'!$D$8)+1,DAYS360('liq finales'!$D$7,'liq finales'!$D$8)+1),0)</f>
        <v>90</v>
      </c>
      <c r="D34">
        <f>+IF(A34&gt;6,IF(('liq finales'!$D$7+180)&lt;'liq finales'!D32,DAYS360('liq finales'!D32,'liq finales'!$D$8),DAYS360('liq finales'!$D$7+180,'liq finales'!$D$8)),0)</f>
        <v>0</v>
      </c>
      <c r="E34">
        <f t="shared" si="0"/>
        <v>90</v>
      </c>
      <c r="F34" s="5" t="str">
        <f>+IF('liq finales'!C32="D",(0.81-$F$10/100),IF('liq finales'!C32="E",0.83,IF('liq finales'!C32="C",0.82,"ERROR")))</f>
        <v>ERROR</v>
      </c>
      <c r="G34" t="str">
        <f>+IF('liq finales'!C32="D",42,IF('liq finales'!C32="E",VLOOKUP('liq finales'!F32,TABLAS!$A$4:$C$54,2,FALSE),IF('liq finales'!C32="C",VLOOKUP('liq finales'!F32,TABLAS!$A$4:$C$54,3,FALSE),"ERROR")))</f>
        <v>ERROR</v>
      </c>
      <c r="H34" s="59" t="str">
        <f>+IF('liq finales'!C32="D",30,IF('liq finales'!C32="E",25,IF('liq finales'!C32="C",25,"ERROR")))</f>
        <v>ERROR</v>
      </c>
    </row>
    <row r="35" spans="1:8">
      <c r="A35">
        <f>+MONTH('liq finales'!$D$8)</f>
        <v>3</v>
      </c>
      <c r="B35">
        <f>+IF(YEAR('liq finales'!D33)&lt;YEAR('liq finales'!$D$7),DAYS360('liq finales'!$D$7,'liq finales'!$D$8)+1,DAYS360('liq finales'!D33,'liq finales'!$D$8)+1)</f>
        <v>90</v>
      </c>
      <c r="C35">
        <f>+IF(A35&lt;7,IF(('liq finales'!$D$7)&lt;'liq finales'!D33,DAYS360('liq finales'!D33,'liq finales'!$D$8)+1,DAYS360('liq finales'!$D$7,'liq finales'!$D$8)+1),0)</f>
        <v>90</v>
      </c>
      <c r="D35">
        <f>+IF(A35&gt;6,IF(('liq finales'!$D$7+180)&lt;'liq finales'!D33,DAYS360('liq finales'!D33,'liq finales'!$D$8),DAYS360('liq finales'!$D$7+180,'liq finales'!$D$8)),0)</f>
        <v>0</v>
      </c>
      <c r="E35">
        <f t="shared" si="0"/>
        <v>90</v>
      </c>
      <c r="F35" s="5" t="str">
        <f>+IF('liq finales'!C33="D",(0.81-$F$10/100),IF('liq finales'!C33="E",0.83,IF('liq finales'!C33="C",0.82,"ERROR")))</f>
        <v>ERROR</v>
      </c>
      <c r="G35" t="str">
        <f>+IF('liq finales'!C33="D",42,IF('liq finales'!C33="E",VLOOKUP('liq finales'!F33,TABLAS!$A$4:$C$54,2,FALSE),IF('liq finales'!C33="C",VLOOKUP('liq finales'!F33,TABLAS!$A$4:$C$54,3,FALSE),"ERROR")))</f>
        <v>ERROR</v>
      </c>
      <c r="H35" s="59" t="str">
        <f>+IF('liq finales'!C33="D",30,IF('liq finales'!C33="E",25,IF('liq finales'!C33="C",25,"ERROR")))</f>
        <v>ERROR</v>
      </c>
    </row>
    <row r="36" spans="1:8">
      <c r="A36">
        <f>+MONTH('liq finales'!$D$8)</f>
        <v>3</v>
      </c>
      <c r="B36">
        <f>+IF(YEAR('liq finales'!D34)&lt;YEAR('liq finales'!$D$7),DAYS360('liq finales'!$D$7,'liq finales'!$D$8)+1,DAYS360('liq finales'!D34,'liq finales'!$D$8)+1)</f>
        <v>90</v>
      </c>
      <c r="C36">
        <f>+IF(A36&lt;7,IF(('liq finales'!$D$7)&lt;'liq finales'!D34,DAYS360('liq finales'!D34,'liq finales'!$D$8)+1,DAYS360('liq finales'!$D$7,'liq finales'!$D$8)+1),0)</f>
        <v>90</v>
      </c>
      <c r="D36">
        <f>+IF(A36&gt;6,IF(('liq finales'!$D$7+180)&lt;'liq finales'!D34,DAYS360('liq finales'!D34,'liq finales'!$D$8),DAYS360('liq finales'!$D$7+180,'liq finales'!$D$8)),0)</f>
        <v>0</v>
      </c>
      <c r="E36">
        <f t="shared" si="0"/>
        <v>90</v>
      </c>
      <c r="F36" s="5" t="str">
        <f>+IF('liq finales'!C34="D",(0.81-$F$10/100),IF('liq finales'!C34="E",0.83,IF('liq finales'!C34="C",0.82,"ERROR")))</f>
        <v>ERROR</v>
      </c>
      <c r="G36" t="str">
        <f>+IF('liq finales'!C34="D",42,IF('liq finales'!C34="E",VLOOKUP('liq finales'!F34,TABLAS!$A$4:$C$54,2,FALSE),IF('liq finales'!C34="C",VLOOKUP('liq finales'!F34,TABLAS!$A$4:$C$54,3,FALSE),"ERROR")))</f>
        <v>ERROR</v>
      </c>
      <c r="H36" s="59" t="str">
        <f>+IF('liq finales'!C34="D",30,IF('liq finales'!C34="E",25,IF('liq finales'!C34="C",25,"ERROR")))</f>
        <v>ERROR</v>
      </c>
    </row>
    <row r="37" spans="1:8">
      <c r="A37">
        <f>+MONTH('liq finales'!$D$8)</f>
        <v>3</v>
      </c>
      <c r="B37">
        <f>+IF(YEAR('liq finales'!D35)&lt;YEAR('liq finales'!$D$7),DAYS360('liq finales'!$D$7,'liq finales'!$D$8)+1,DAYS360('liq finales'!D35,'liq finales'!$D$8)+1)</f>
        <v>90</v>
      </c>
      <c r="C37">
        <f>+IF(A37&lt;7,IF(('liq finales'!$D$7)&lt;'liq finales'!D35,DAYS360('liq finales'!D35,'liq finales'!$D$8)+1,DAYS360('liq finales'!$D$7,'liq finales'!$D$8)+1),0)</f>
        <v>90</v>
      </c>
      <c r="D37">
        <f>+IF(A37&gt;6,IF(('liq finales'!$D$7+180)&lt;'liq finales'!D35,DAYS360('liq finales'!D35,'liq finales'!$D$8),DAYS360('liq finales'!$D$7+180,'liq finales'!$D$8)),0)</f>
        <v>0</v>
      </c>
      <c r="E37">
        <f t="shared" si="0"/>
        <v>90</v>
      </c>
      <c r="F37" s="5" t="str">
        <f>+IF('liq finales'!C35="D",(0.81-$F$10/100),IF('liq finales'!C35="E",0.83,IF('liq finales'!C35="C",0.82,"ERROR")))</f>
        <v>ERROR</v>
      </c>
      <c r="G37" t="str">
        <f>+IF('liq finales'!C35="D",42,IF('liq finales'!C35="E",VLOOKUP('liq finales'!F35,TABLAS!$A$4:$C$54,2,FALSE),IF('liq finales'!C35="C",VLOOKUP('liq finales'!F35,TABLAS!$A$4:$C$54,3,FALSE),"ERROR")))</f>
        <v>ERROR</v>
      </c>
      <c r="H37" s="59" t="str">
        <f>+IF('liq finales'!C35="D",30,IF('liq finales'!C35="E",25,IF('liq finales'!C35="C",25,"ERROR")))</f>
        <v>ERROR</v>
      </c>
    </row>
    <row r="38" spans="1:8">
      <c r="A38">
        <f>+MONTH('liq finales'!$D$8)</f>
        <v>3</v>
      </c>
      <c r="B38">
        <f>+IF(YEAR('liq finales'!D36)&lt;YEAR('liq finales'!$D$7),DAYS360('liq finales'!$D$7,'liq finales'!$D$8)+1,DAYS360('liq finales'!D36,'liq finales'!$D$8)+1)</f>
        <v>90</v>
      </c>
      <c r="C38">
        <f>+IF(A38&lt;7,IF(('liq finales'!$D$7)&lt;'liq finales'!D36,DAYS360('liq finales'!D36,'liq finales'!$D$8)+1,DAYS360('liq finales'!$D$7,'liq finales'!$D$8)+1),0)</f>
        <v>90</v>
      </c>
      <c r="D38">
        <f>+IF(A38&gt;6,IF(('liq finales'!$D$7+180)&lt;'liq finales'!D36,DAYS360('liq finales'!D36,'liq finales'!$D$8),DAYS360('liq finales'!$D$7+180,'liq finales'!$D$8)),0)</f>
        <v>0</v>
      </c>
      <c r="E38">
        <f t="shared" si="0"/>
        <v>90</v>
      </c>
      <c r="F38" s="5" t="str">
        <f>+IF('liq finales'!C36="D",(0.81-$F$10/100),IF('liq finales'!C36="E",0.83,IF('liq finales'!C36="C",0.82,"ERROR")))</f>
        <v>ERROR</v>
      </c>
      <c r="G38" t="str">
        <f>+IF('liq finales'!C36="D",42,IF('liq finales'!C36="E",VLOOKUP('liq finales'!F36,TABLAS!$A$4:$C$54,2,FALSE),IF('liq finales'!C36="C",VLOOKUP('liq finales'!F36,TABLAS!$A$4:$C$54,3,FALSE),"ERROR")))</f>
        <v>ERROR</v>
      </c>
      <c r="H38" s="59" t="str">
        <f>+IF('liq finales'!C36="D",30,IF('liq finales'!C36="E",25,IF('liq finales'!C36="C",25,"ERROR")))</f>
        <v>ERROR</v>
      </c>
    </row>
    <row r="39" spans="1:8">
      <c r="A39">
        <f>+MONTH('liq finales'!$D$8)</f>
        <v>3</v>
      </c>
      <c r="B39">
        <f>+IF(YEAR('liq finales'!D37)&lt;YEAR('liq finales'!$D$7),DAYS360('liq finales'!$D$7,'liq finales'!$D$8)+1,DAYS360('liq finales'!D37,'liq finales'!$D$8)+1)</f>
        <v>90</v>
      </c>
      <c r="C39">
        <f>+IF(A39&lt;7,IF(('liq finales'!$D$7)&lt;'liq finales'!D37,DAYS360('liq finales'!D37,'liq finales'!$D$8)+1,DAYS360('liq finales'!$D$7,'liq finales'!$D$8)+1),0)</f>
        <v>90</v>
      </c>
      <c r="D39">
        <f>+IF(A39&gt;6,IF(('liq finales'!$D$7+180)&lt;'liq finales'!D37,DAYS360('liq finales'!D37,'liq finales'!$D$8),DAYS360('liq finales'!$D$7+180,'liq finales'!$D$8)),0)</f>
        <v>0</v>
      </c>
      <c r="E39">
        <f t="shared" si="0"/>
        <v>90</v>
      </c>
      <c r="F39" s="5" t="str">
        <f>+IF('liq finales'!C37="D",(0.81-$F$10/100),IF('liq finales'!C37="E",0.83,IF('liq finales'!C37="C",0.82,"ERROR")))</f>
        <v>ERROR</v>
      </c>
      <c r="G39" t="str">
        <f>+IF('liq finales'!C37="D",42,IF('liq finales'!C37="E",VLOOKUP('liq finales'!F37,TABLAS!$A$4:$C$54,2,FALSE),IF('liq finales'!C37="C",VLOOKUP('liq finales'!F37,TABLAS!$A$4:$C$54,3,FALSE),"ERROR")))</f>
        <v>ERROR</v>
      </c>
      <c r="H39" s="59" t="str">
        <f>+IF('liq finales'!C37="D",30,IF('liq finales'!C37="E",25,IF('liq finales'!C37="C",25,"ERROR")))</f>
        <v>ERROR</v>
      </c>
    </row>
    <row r="40" spans="1:8">
      <c r="A40">
        <f>+MONTH('liq finales'!$D$8)</f>
        <v>3</v>
      </c>
      <c r="B40">
        <f>+IF(YEAR('liq finales'!D38)&lt;YEAR('liq finales'!$D$7),DAYS360('liq finales'!$D$7,'liq finales'!$D$8)+1,DAYS360('liq finales'!D38,'liq finales'!$D$8)+1)</f>
        <v>90</v>
      </c>
      <c r="C40">
        <f>+IF(A40&lt;7,IF(('liq finales'!$D$7)&lt;'liq finales'!D38,DAYS360('liq finales'!D38,'liq finales'!$D$8)+1,DAYS360('liq finales'!$D$7,'liq finales'!$D$8)+1),0)</f>
        <v>90</v>
      </c>
      <c r="D40">
        <f>+IF(A40&gt;6,IF(('liq finales'!$D$7+180)&lt;'liq finales'!D38,DAYS360('liq finales'!D38,'liq finales'!$D$8),DAYS360('liq finales'!$D$7+180,'liq finales'!$D$8)),0)</f>
        <v>0</v>
      </c>
      <c r="E40">
        <f t="shared" si="0"/>
        <v>90</v>
      </c>
      <c r="F40" s="5" t="str">
        <f>+IF('liq finales'!C38="D",(0.81-$F$10/100),IF('liq finales'!C38="E",0.83,IF('liq finales'!C38="C",0.82,"ERROR")))</f>
        <v>ERROR</v>
      </c>
      <c r="G40" t="str">
        <f>+IF('liq finales'!C38="D",42,IF('liq finales'!C38="E",VLOOKUP('liq finales'!F38,TABLAS!$A$4:$C$54,2,FALSE),IF('liq finales'!C38="C",VLOOKUP('liq finales'!F38,TABLAS!$A$4:$C$54,3,FALSE),"ERROR")))</f>
        <v>ERROR</v>
      </c>
      <c r="H40" s="59" t="str">
        <f>+IF('liq finales'!C38="D",30,IF('liq finales'!C38="E",25,IF('liq finales'!C38="C",25,"ERROR")))</f>
        <v>ERROR</v>
      </c>
    </row>
    <row r="41" spans="1:8">
      <c r="A41">
        <f>+MONTH('liq finales'!$D$8)</f>
        <v>3</v>
      </c>
      <c r="B41">
        <f>+IF(YEAR('liq finales'!D39)&lt;YEAR('liq finales'!$D$7),DAYS360('liq finales'!$D$7,'liq finales'!$D$8)+1,DAYS360('liq finales'!D39,'liq finales'!$D$8)+1)</f>
        <v>90</v>
      </c>
      <c r="C41">
        <f>+IF(A41&lt;7,IF(('liq finales'!$D$7)&lt;'liq finales'!D39,DAYS360('liq finales'!D39,'liq finales'!$D$8)+1,DAYS360('liq finales'!$D$7,'liq finales'!$D$8)+1),0)</f>
        <v>90</v>
      </c>
      <c r="D41">
        <f>+IF(A41&gt;6,IF(('liq finales'!$D$7+180)&lt;'liq finales'!D39,DAYS360('liq finales'!D39,'liq finales'!$D$8),DAYS360('liq finales'!$D$7+180,'liq finales'!$D$8)),0)</f>
        <v>0</v>
      </c>
      <c r="E41">
        <f t="shared" si="0"/>
        <v>90</v>
      </c>
      <c r="F41" s="5" t="str">
        <f>+IF('liq finales'!C39="D",(0.81-$F$10/100),IF('liq finales'!C39="E",0.83,IF('liq finales'!C39="C",0.82,"ERROR")))</f>
        <v>ERROR</v>
      </c>
      <c r="G41" t="str">
        <f>+IF('liq finales'!C39="D",42,IF('liq finales'!C39="E",VLOOKUP('liq finales'!F39,TABLAS!$A$4:$C$54,2,FALSE),IF('liq finales'!C39="C",VLOOKUP('liq finales'!F39,TABLAS!$A$4:$C$54,3,FALSE),"ERROR")))</f>
        <v>ERROR</v>
      </c>
      <c r="H41" s="59" t="str">
        <f>+IF('liq finales'!C39="D",30,IF('liq finales'!C39="E",25,IF('liq finales'!C39="C",25,"ERROR")))</f>
        <v>ERROR</v>
      </c>
    </row>
    <row r="42" spans="1:8">
      <c r="A42">
        <f>+MONTH('liq finales'!$D$8)</f>
        <v>3</v>
      </c>
      <c r="B42">
        <f>+IF(YEAR('liq finales'!D40)&lt;YEAR('liq finales'!$D$7),DAYS360('liq finales'!$D$7,'liq finales'!$D$8)+1,DAYS360('liq finales'!D40,'liq finales'!$D$8)+1)</f>
        <v>90</v>
      </c>
      <c r="C42">
        <f>+IF(A42&lt;7,IF(('liq finales'!$D$7)&lt;'liq finales'!D40,DAYS360('liq finales'!D40,'liq finales'!$D$8)+1,DAYS360('liq finales'!$D$7,'liq finales'!$D$8)+1),0)</f>
        <v>90</v>
      </c>
      <c r="D42">
        <f>+IF(A42&gt;6,IF(('liq finales'!$D$7+180)&lt;'liq finales'!D40,DAYS360('liq finales'!D40,'liq finales'!$D$8),DAYS360('liq finales'!$D$7+180,'liq finales'!$D$8)),0)</f>
        <v>0</v>
      </c>
      <c r="E42">
        <f t="shared" si="0"/>
        <v>90</v>
      </c>
      <c r="F42" s="5" t="str">
        <f>+IF('liq finales'!C40="D",(0.81-$F$10/100),IF('liq finales'!C40="E",0.83,IF('liq finales'!C40="C",0.82,"ERROR")))</f>
        <v>ERROR</v>
      </c>
      <c r="G42" t="str">
        <f>+IF('liq finales'!C40="D",42,IF('liq finales'!C40="E",VLOOKUP('liq finales'!F40,TABLAS!$A$4:$C$54,2,FALSE),IF('liq finales'!C40="C",VLOOKUP('liq finales'!F40,TABLAS!$A$4:$C$54,3,FALSE),"ERROR")))</f>
        <v>ERROR</v>
      </c>
      <c r="H42" s="59" t="str">
        <f>+IF('liq finales'!C40="D",30,IF('liq finales'!C40="E",25,IF('liq finales'!C40="C",25,"ERROR")))</f>
        <v>ERROR</v>
      </c>
    </row>
    <row r="43" spans="1:8">
      <c r="A43">
        <f>+MONTH('liq finales'!$D$8)</f>
        <v>3</v>
      </c>
      <c r="B43">
        <f>+IF(YEAR('liq finales'!D41)&lt;YEAR('liq finales'!$D$7),DAYS360('liq finales'!$D$7,'liq finales'!$D$8)+1,DAYS360('liq finales'!D41,'liq finales'!$D$8)+1)</f>
        <v>90</v>
      </c>
      <c r="C43">
        <f>+IF(A43&lt;7,IF(('liq finales'!$D$7)&lt;'liq finales'!D41,DAYS360('liq finales'!D41,'liq finales'!$D$8)+1,DAYS360('liq finales'!$D$7,'liq finales'!$D$8)+1),0)</f>
        <v>90</v>
      </c>
      <c r="D43">
        <f>+IF(A43&gt;6,IF(('liq finales'!$D$7+180)&lt;'liq finales'!D41,DAYS360('liq finales'!D41,'liq finales'!$D$8),DAYS360('liq finales'!$D$7+180,'liq finales'!$D$8)),0)</f>
        <v>0</v>
      </c>
      <c r="E43">
        <f t="shared" si="0"/>
        <v>90</v>
      </c>
      <c r="F43" s="5" t="str">
        <f>+IF('liq finales'!C41="D",(0.81-$F$10/100),IF('liq finales'!C41="E",0.83,IF('liq finales'!C41="C",0.82,"ERROR")))</f>
        <v>ERROR</v>
      </c>
      <c r="G43" t="str">
        <f>+IF('liq finales'!C41="D",42,IF('liq finales'!C41="E",VLOOKUP('liq finales'!F41,TABLAS!$A$4:$C$54,2,FALSE),IF('liq finales'!C41="C",VLOOKUP('liq finales'!F41,TABLAS!$A$4:$C$54,3,FALSE),"ERROR")))</f>
        <v>ERROR</v>
      </c>
      <c r="H43" s="59" t="str">
        <f>+IF('liq finales'!C41="D",30,IF('liq finales'!C41="E",25,IF('liq finales'!C41="C",25,"ERROR")))</f>
        <v>ERROR</v>
      </c>
    </row>
    <row r="44" spans="1:8">
      <c r="A44">
        <f>+MONTH('liq finales'!$D$8)</f>
        <v>3</v>
      </c>
      <c r="B44">
        <f>+IF(YEAR('liq finales'!D42)&lt;YEAR('liq finales'!$D$7),DAYS360('liq finales'!$D$7,'liq finales'!$D$8)+1,DAYS360('liq finales'!D42,'liq finales'!$D$8)+1)</f>
        <v>90</v>
      </c>
      <c r="C44">
        <f>+IF(A44&lt;7,IF(('liq finales'!$D$7)&lt;'liq finales'!D42,DAYS360('liq finales'!D42,'liq finales'!$D$8)+1,DAYS360('liq finales'!$D$7,'liq finales'!$D$8)+1),0)</f>
        <v>90</v>
      </c>
      <c r="D44">
        <f>+IF(A44&gt;6,IF(('liq finales'!$D$7+180)&lt;'liq finales'!D42,DAYS360('liq finales'!D42,'liq finales'!$D$8),DAYS360('liq finales'!$D$7+180,'liq finales'!$D$8)),0)</f>
        <v>0</v>
      </c>
      <c r="E44">
        <f t="shared" si="0"/>
        <v>90</v>
      </c>
      <c r="F44" s="5" t="str">
        <f>+IF('liq finales'!C42="D",(0.81-$F$10/100),IF('liq finales'!C42="E",0.83,IF('liq finales'!C42="C",0.82,"ERROR")))</f>
        <v>ERROR</v>
      </c>
      <c r="G44" t="str">
        <f>+IF('liq finales'!C42="D",42,IF('liq finales'!C42="E",VLOOKUP('liq finales'!F42,TABLAS!$A$4:$C$54,2,FALSE),IF('liq finales'!C42="C",VLOOKUP('liq finales'!F42,TABLAS!$A$4:$C$54,3,FALSE),"ERROR")))</f>
        <v>ERROR</v>
      </c>
      <c r="H44" s="59" t="str">
        <f>+IF('liq finales'!C42="D",30,IF('liq finales'!C42="E",25,IF('liq finales'!C42="C",25,"ERROR")))</f>
        <v>ERROR</v>
      </c>
    </row>
    <row r="45" spans="1:8">
      <c r="A45">
        <f>+MONTH('liq finales'!$D$8)</f>
        <v>3</v>
      </c>
      <c r="B45">
        <f>+IF(YEAR('liq finales'!D43)&lt;YEAR('liq finales'!$D$7),DAYS360('liq finales'!$D$7,'liq finales'!$D$8)+1,DAYS360('liq finales'!D43,'liq finales'!$D$8)+1)</f>
        <v>90</v>
      </c>
      <c r="C45">
        <f>+IF(A45&lt;7,IF(('liq finales'!$D$7)&lt;'liq finales'!D43,DAYS360('liq finales'!D43,'liq finales'!$D$8)+1,DAYS360('liq finales'!$D$7,'liq finales'!$D$8)+1),0)</f>
        <v>90</v>
      </c>
      <c r="D45">
        <f>+IF(A45&gt;6,IF(('liq finales'!$D$7+180)&lt;'liq finales'!D43,DAYS360('liq finales'!D43,'liq finales'!$D$8),DAYS360('liq finales'!$D$7+180,'liq finales'!$D$8)),0)</f>
        <v>0</v>
      </c>
      <c r="E45">
        <f t="shared" si="0"/>
        <v>90</v>
      </c>
      <c r="F45" s="5" t="str">
        <f>+IF('liq finales'!C43="D",(0.81-$F$10/100),IF('liq finales'!C43="E",0.83,IF('liq finales'!C43="C",0.82,"ERROR")))</f>
        <v>ERROR</v>
      </c>
      <c r="G45" t="str">
        <f>+IF('liq finales'!C43="D",42,IF('liq finales'!C43="E",VLOOKUP('liq finales'!F43,TABLAS!$A$4:$C$54,2,FALSE),IF('liq finales'!C43="C",VLOOKUP('liq finales'!F43,TABLAS!$A$4:$C$54,3,FALSE),"ERROR")))</f>
        <v>ERROR</v>
      </c>
      <c r="H45" s="59" t="str">
        <f>+IF('liq finales'!C43="D",30,IF('liq finales'!C43="E",25,IF('liq finales'!C43="C",25,"ERROR")))</f>
        <v>ERROR</v>
      </c>
    </row>
    <row r="46" spans="1:8">
      <c r="A46">
        <f>+MONTH('liq finales'!$D$8)</f>
        <v>3</v>
      </c>
      <c r="B46">
        <f>+IF(YEAR('liq finales'!D44)&lt;YEAR('liq finales'!$D$7),DAYS360('liq finales'!$D$7,'liq finales'!$D$8)+1,DAYS360('liq finales'!D44,'liq finales'!$D$8)+1)</f>
        <v>90</v>
      </c>
      <c r="C46">
        <f>+IF(A46&lt;7,IF(('liq finales'!$D$7)&lt;'liq finales'!D44,DAYS360('liq finales'!D44,'liq finales'!$D$8)+1,DAYS360('liq finales'!$D$7,'liq finales'!$D$8)+1),0)</f>
        <v>90</v>
      </c>
      <c r="D46">
        <f>+IF(A46&gt;6,IF(('liq finales'!$D$7+180)&lt;'liq finales'!D44,DAYS360('liq finales'!D44,'liq finales'!$D$8),DAYS360('liq finales'!$D$7+180,'liq finales'!$D$8)),0)</f>
        <v>0</v>
      </c>
      <c r="E46">
        <f t="shared" si="0"/>
        <v>90</v>
      </c>
      <c r="F46" s="5" t="str">
        <f>+IF('liq finales'!C44="D",(0.81-$F$10/100),IF('liq finales'!C44="E",0.83,IF('liq finales'!C44="C",0.82,"ERROR")))</f>
        <v>ERROR</v>
      </c>
      <c r="G46" t="str">
        <f>+IF('liq finales'!C44="D",42,IF('liq finales'!C44="E",VLOOKUP('liq finales'!F44,TABLAS!$A$4:$C$54,2,FALSE),IF('liq finales'!C44="C",VLOOKUP('liq finales'!F44,TABLAS!$A$4:$C$54,3,FALSE),"ERROR")))</f>
        <v>ERROR</v>
      </c>
      <c r="H46" s="59" t="str">
        <f>+IF('liq finales'!C44="D",30,IF('liq finales'!C44="E",25,IF('liq finales'!C44="C",25,"ERROR")))</f>
        <v>ERROR</v>
      </c>
    </row>
    <row r="47" spans="1:8">
      <c r="A47">
        <f>+MONTH('liq finales'!$D$8)</f>
        <v>3</v>
      </c>
      <c r="B47">
        <f>+IF(YEAR('liq finales'!D45)&lt;YEAR('liq finales'!$D$7),DAYS360('liq finales'!$D$7,'liq finales'!$D$8)+1,DAYS360('liq finales'!D45,'liq finales'!$D$8)+1)</f>
        <v>90</v>
      </c>
      <c r="C47">
        <f>+IF(A47&lt;7,IF(('liq finales'!$D$7)&lt;'liq finales'!D45,DAYS360('liq finales'!D45,'liq finales'!$D$8)+1,DAYS360('liq finales'!$D$7,'liq finales'!$D$8)+1),0)</f>
        <v>90</v>
      </c>
      <c r="D47">
        <f>+IF(A47&gt;6,IF(('liq finales'!$D$7+180)&lt;'liq finales'!D45,DAYS360('liq finales'!D45,'liq finales'!$D$8),DAYS360('liq finales'!$D$7+180,'liq finales'!$D$8)),0)</f>
        <v>0</v>
      </c>
      <c r="E47">
        <f t="shared" si="0"/>
        <v>90</v>
      </c>
      <c r="F47" s="5" t="str">
        <f>+IF('liq finales'!C45="D",(0.81-$F$10/100),IF('liq finales'!C45="E",0.83,IF('liq finales'!C45="C",0.82,"ERROR")))</f>
        <v>ERROR</v>
      </c>
      <c r="G47" t="str">
        <f>+IF('liq finales'!C45="D",42,IF('liq finales'!C45="E",VLOOKUP('liq finales'!F45,TABLAS!$A$4:$C$54,2,FALSE),IF('liq finales'!C45="C",VLOOKUP('liq finales'!F45,TABLAS!$A$4:$C$54,3,FALSE),"ERROR")))</f>
        <v>ERROR</v>
      </c>
      <c r="H47" s="59" t="str">
        <f>+IF('liq finales'!C45="D",30,IF('liq finales'!C45="E",25,IF('liq finales'!C45="C",25,"ERROR")))</f>
        <v>ERROR</v>
      </c>
    </row>
    <row r="48" spans="1:8">
      <c r="A48">
        <f>+MONTH('liq finales'!$D$8)</f>
        <v>3</v>
      </c>
      <c r="B48">
        <f>+IF(YEAR('liq finales'!D46)&lt;YEAR('liq finales'!$D$7),DAYS360('liq finales'!$D$7,'liq finales'!$D$8)+1,DAYS360('liq finales'!D46,'liq finales'!$D$8)+1)</f>
        <v>90</v>
      </c>
      <c r="C48">
        <f>+IF(A48&lt;7,IF(('liq finales'!$D$7)&lt;'liq finales'!D46,DAYS360('liq finales'!D46,'liq finales'!$D$8)+1,DAYS360('liq finales'!$D$7,'liq finales'!$D$8)+1),0)</f>
        <v>90</v>
      </c>
      <c r="D48">
        <f>+IF(A48&gt;6,IF(('liq finales'!$D$7+180)&lt;'liq finales'!D46,DAYS360('liq finales'!D46,'liq finales'!$D$8),DAYS360('liq finales'!$D$7+180,'liq finales'!$D$8)),0)</f>
        <v>0</v>
      </c>
      <c r="E48">
        <f t="shared" si="0"/>
        <v>90</v>
      </c>
      <c r="F48" s="5" t="str">
        <f>+IF('liq finales'!C46="D",(0.81-$F$10/100),IF('liq finales'!C46="E",0.83,IF('liq finales'!C46="C",0.82,"ERROR")))</f>
        <v>ERROR</v>
      </c>
      <c r="G48" t="str">
        <f>+IF('liq finales'!C46="D",42,IF('liq finales'!C46="E",VLOOKUP('liq finales'!F46,TABLAS!$A$4:$C$54,2,FALSE),IF('liq finales'!C46="C",VLOOKUP('liq finales'!F46,TABLAS!$A$4:$C$54,3,FALSE),"ERROR")))</f>
        <v>ERROR</v>
      </c>
      <c r="H48" s="59" t="str">
        <f>+IF('liq finales'!C46="D",30,IF('liq finales'!C46="E",25,IF('liq finales'!C46="C",25,"ERROR")))</f>
        <v>ERROR</v>
      </c>
    </row>
    <row r="49" spans="1:8">
      <c r="A49">
        <f>+MONTH('liq finales'!$D$8)</f>
        <v>3</v>
      </c>
      <c r="B49">
        <f>+IF(YEAR('liq finales'!D47)&lt;YEAR('liq finales'!$D$7),DAYS360('liq finales'!$D$7,'liq finales'!$D$8)+1,DAYS360('liq finales'!D47,'liq finales'!$D$8)+1)</f>
        <v>90</v>
      </c>
      <c r="C49">
        <f>+IF(A49&lt;7,IF(('liq finales'!$D$7)&lt;'liq finales'!D47,DAYS360('liq finales'!D47,'liq finales'!$D$8)+1,DAYS360('liq finales'!$D$7,'liq finales'!$D$8)+1),0)</f>
        <v>90</v>
      </c>
      <c r="D49">
        <f>+IF(A49&gt;6,IF(('liq finales'!$D$7+180)&lt;'liq finales'!D47,DAYS360('liq finales'!D47,'liq finales'!$D$8),DAYS360('liq finales'!$D$7+180,'liq finales'!$D$8)),0)</f>
        <v>0</v>
      </c>
      <c r="E49">
        <f t="shared" si="0"/>
        <v>90</v>
      </c>
      <c r="F49" s="5" t="str">
        <f>+IF('liq finales'!C47="D",(0.81-$F$10/100),IF('liq finales'!C47="E",0.83,IF('liq finales'!C47="C",0.82,"ERROR")))</f>
        <v>ERROR</v>
      </c>
      <c r="G49" t="str">
        <f>+IF('liq finales'!C47="D",42,IF('liq finales'!C47="E",VLOOKUP('liq finales'!F47,TABLAS!$A$4:$C$54,2,FALSE),IF('liq finales'!C47="C",VLOOKUP('liq finales'!F47,TABLAS!$A$4:$C$54,3,FALSE),"ERROR")))</f>
        <v>ERROR</v>
      </c>
      <c r="H49" s="59" t="str">
        <f>+IF('liq finales'!C47="D",30,IF('liq finales'!C47="E",25,IF('liq finales'!C47="C",25,"ERROR")))</f>
        <v>ERROR</v>
      </c>
    </row>
    <row r="50" spans="1:8">
      <c r="A50">
        <f>+MONTH('liq finales'!$D$8)</f>
        <v>3</v>
      </c>
      <c r="B50">
        <f>+IF(YEAR('liq finales'!D48)&lt;YEAR('liq finales'!$D$7),DAYS360('liq finales'!$D$7,'liq finales'!$D$8)+1,DAYS360('liq finales'!D48,'liq finales'!$D$8)+1)</f>
        <v>90</v>
      </c>
      <c r="C50">
        <f>+IF(A50&lt;7,IF(('liq finales'!$D$7)&lt;'liq finales'!D48,DAYS360('liq finales'!D48,'liq finales'!$D$8)+1,DAYS360('liq finales'!$D$7,'liq finales'!$D$8)+1),0)</f>
        <v>90</v>
      </c>
      <c r="D50">
        <f>+IF(A50&gt;6,IF(('liq finales'!$D$7+180)&lt;'liq finales'!D48,DAYS360('liq finales'!D48,'liq finales'!$D$8),DAYS360('liq finales'!$D$7+180,'liq finales'!$D$8)),0)</f>
        <v>0</v>
      </c>
      <c r="E50">
        <f t="shared" si="0"/>
        <v>90</v>
      </c>
      <c r="F50" s="5" t="str">
        <f>+IF('liq finales'!C48="D",(0.81-$F$10/100),IF('liq finales'!C48="E",0.83,IF('liq finales'!C48="C",0.82,"ERROR")))</f>
        <v>ERROR</v>
      </c>
      <c r="G50" t="str">
        <f>+IF('liq finales'!C48="D",42,IF('liq finales'!C48="E",VLOOKUP('liq finales'!F48,TABLAS!$A$4:$C$54,2,FALSE),IF('liq finales'!C48="C",VLOOKUP('liq finales'!F48,TABLAS!$A$4:$C$54,3,FALSE),"ERROR")))</f>
        <v>ERROR</v>
      </c>
      <c r="H50" s="59" t="str">
        <f>+IF('liq finales'!C48="D",30,IF('liq finales'!C48="E",25,IF('liq finales'!C48="C",25,"ERROR")))</f>
        <v>ERROR</v>
      </c>
    </row>
    <row r="51" spans="1:8">
      <c r="A51">
        <f>+MONTH('liq finales'!$D$8)</f>
        <v>3</v>
      </c>
      <c r="B51">
        <f>+IF(YEAR('liq finales'!D49)&lt;YEAR('liq finales'!$D$7),DAYS360('liq finales'!$D$7,'liq finales'!$D$8)+1,DAYS360('liq finales'!D49,'liq finales'!$D$8)+1)</f>
        <v>90</v>
      </c>
      <c r="C51">
        <f>+IF(A51&lt;7,IF(('liq finales'!$D$7)&lt;'liq finales'!D49,DAYS360('liq finales'!D49,'liq finales'!$D$8)+1,DAYS360('liq finales'!$D$7,'liq finales'!$D$8)+1),0)</f>
        <v>90</v>
      </c>
      <c r="D51">
        <f>+IF(A51&gt;6,IF(('liq finales'!$D$7+180)&lt;'liq finales'!D49,DAYS360('liq finales'!D49,'liq finales'!$D$8),DAYS360('liq finales'!$D$7+180,'liq finales'!$D$8)),0)</f>
        <v>0</v>
      </c>
      <c r="E51">
        <f t="shared" si="0"/>
        <v>90</v>
      </c>
      <c r="F51" s="5" t="str">
        <f>+IF('liq finales'!C49="D",(0.81-$F$10/100),IF('liq finales'!C49="E",0.83,IF('liq finales'!C49="C",0.82,"ERROR")))</f>
        <v>ERROR</v>
      </c>
      <c r="G51" t="str">
        <f>+IF('liq finales'!C49="D",42,IF('liq finales'!C49="E",VLOOKUP('liq finales'!F49,TABLAS!$A$4:$C$54,2,FALSE),IF('liq finales'!C49="C",VLOOKUP('liq finales'!F49,TABLAS!$A$4:$C$54,3,FALSE),"ERROR")))</f>
        <v>ERROR</v>
      </c>
      <c r="H51" s="59" t="str">
        <f>+IF('liq finales'!C49="D",30,IF('liq finales'!C49="E",25,IF('liq finales'!C49="C",25,"ERROR")))</f>
        <v>ERROR</v>
      </c>
    </row>
    <row r="52" spans="1:8">
      <c r="A52">
        <f>+MONTH('liq finales'!$D$8)</f>
        <v>3</v>
      </c>
      <c r="B52">
        <f>+IF(YEAR('liq finales'!D50)&lt;YEAR('liq finales'!$D$7),DAYS360('liq finales'!$D$7,'liq finales'!$D$8)+1,DAYS360('liq finales'!D50,'liq finales'!$D$8)+1)</f>
        <v>90</v>
      </c>
      <c r="C52">
        <f>+IF(A52&lt;7,IF(('liq finales'!$D$7)&lt;'liq finales'!D50,DAYS360('liq finales'!D50,'liq finales'!$D$8)+1,DAYS360('liq finales'!$D$7,'liq finales'!$D$8)+1),0)</f>
        <v>90</v>
      </c>
      <c r="D52">
        <f>+IF(A52&gt;6,IF(('liq finales'!$D$7+180)&lt;'liq finales'!D50,DAYS360('liq finales'!D50,'liq finales'!$D$8),DAYS360('liq finales'!$D$7+180,'liq finales'!$D$8)),0)</f>
        <v>0</v>
      </c>
      <c r="E52">
        <f t="shared" si="0"/>
        <v>90</v>
      </c>
      <c r="F52" s="5" t="str">
        <f>+IF('liq finales'!C50="D",(0.81-$F$10/100),IF('liq finales'!C50="E",0.83,IF('liq finales'!C50="C",0.82,"ERROR")))</f>
        <v>ERROR</v>
      </c>
      <c r="G52" t="str">
        <f>+IF('liq finales'!C50="D",42,IF('liq finales'!C50="E",VLOOKUP('liq finales'!F50,TABLAS!$A$4:$C$54,2,FALSE),IF('liq finales'!C50="C",VLOOKUP('liq finales'!F50,TABLAS!$A$4:$C$54,3,FALSE),"ERROR")))</f>
        <v>ERROR</v>
      </c>
      <c r="H52" s="59" t="str">
        <f>+IF('liq finales'!C50="D",30,IF('liq finales'!C50="E",25,IF('liq finales'!C50="C",25,"ERROR")))</f>
        <v>ERROR</v>
      </c>
    </row>
    <row r="53" spans="1:8">
      <c r="A53">
        <f>+MONTH('liq finales'!$D$8)</f>
        <v>3</v>
      </c>
      <c r="B53">
        <f>+IF(YEAR('liq finales'!D51)&lt;YEAR('liq finales'!$D$7),DAYS360('liq finales'!$D$7,'liq finales'!$D$8)+1,DAYS360('liq finales'!D51,'liq finales'!$D$8)+1)</f>
        <v>90</v>
      </c>
      <c r="C53">
        <f>+IF(A53&lt;7,IF(('liq finales'!$D$7)&lt;'liq finales'!D51,DAYS360('liq finales'!D51,'liq finales'!$D$8)+1,DAYS360('liq finales'!$D$7,'liq finales'!$D$8)+1),0)</f>
        <v>90</v>
      </c>
      <c r="D53">
        <f>+IF(A53&gt;6,IF(('liq finales'!$D$7+180)&lt;'liq finales'!D51,DAYS360('liq finales'!D51,'liq finales'!$D$8),DAYS360('liq finales'!$D$7+180,'liq finales'!$D$8)),0)</f>
        <v>0</v>
      </c>
      <c r="E53">
        <f t="shared" si="0"/>
        <v>90</v>
      </c>
      <c r="F53" s="5" t="str">
        <f>+IF('liq finales'!C51="D",(0.81-$F$10/100),IF('liq finales'!C51="E",0.83,IF('liq finales'!C51="C",0.82,"ERROR")))</f>
        <v>ERROR</v>
      </c>
      <c r="G53" t="str">
        <f>+IF('liq finales'!C51="D",42,IF('liq finales'!C51="E",VLOOKUP('liq finales'!F51,TABLAS!$A$4:$C$54,2,FALSE),IF('liq finales'!C51="C",VLOOKUP('liq finales'!F51,TABLAS!$A$4:$C$54,3,FALSE),"ERROR")))</f>
        <v>ERROR</v>
      </c>
      <c r="H53" s="59" t="str">
        <f>+IF('liq finales'!C51="D",30,IF('liq finales'!C51="E",25,IF('liq finales'!C51="C",25,"ERROR")))</f>
        <v>ERROR</v>
      </c>
    </row>
    <row r="54" spans="1:8">
      <c r="A54">
        <f>+MONTH('liq finales'!$D$8)</f>
        <v>3</v>
      </c>
      <c r="B54">
        <f>+IF(YEAR('liq finales'!D52)&lt;YEAR('liq finales'!$D$7),DAYS360('liq finales'!$D$7,'liq finales'!$D$8)+1,DAYS360('liq finales'!D52,'liq finales'!$D$8)+1)</f>
        <v>90</v>
      </c>
      <c r="C54">
        <f>+IF(A54&lt;7,IF(('liq finales'!$D$7)&lt;'liq finales'!D52,DAYS360('liq finales'!D52,'liq finales'!$D$8)+1,DAYS360('liq finales'!$D$7,'liq finales'!$D$8)+1),0)</f>
        <v>90</v>
      </c>
      <c r="D54">
        <f>+IF(A54&gt;6,IF(('liq finales'!$D$7+180)&lt;'liq finales'!D52,DAYS360('liq finales'!D52,'liq finales'!$D$8),DAYS360('liq finales'!$D$7+180,'liq finales'!$D$8)),0)</f>
        <v>0</v>
      </c>
      <c r="E54">
        <f t="shared" si="0"/>
        <v>90</v>
      </c>
      <c r="F54" s="5" t="str">
        <f>+IF('liq finales'!C52="D",(0.81-$F$10/100),IF('liq finales'!C52="E",0.83,IF('liq finales'!C52="C",0.82,"ERROR")))</f>
        <v>ERROR</v>
      </c>
      <c r="G54" t="str">
        <f>+IF('liq finales'!C52="D",42,IF('liq finales'!C52="E",VLOOKUP('liq finales'!F52,TABLAS!$A$4:$C$54,2,FALSE),IF('liq finales'!C52="C",VLOOKUP('liq finales'!F52,TABLAS!$A$4:$C$54,3,FALSE),"ERROR")))</f>
        <v>ERROR</v>
      </c>
      <c r="H54" s="59" t="str">
        <f>+IF('liq finales'!C52="D",30,IF('liq finales'!C52="E",25,IF('liq finales'!C52="C",25,"ERROR")))</f>
        <v>ERROR</v>
      </c>
    </row>
    <row r="55" spans="1:8">
      <c r="A55">
        <f>+MONTH('liq finales'!$D$8)</f>
        <v>3</v>
      </c>
      <c r="B55">
        <f>+IF(YEAR('liq finales'!D53)&lt;YEAR('liq finales'!$D$7),DAYS360('liq finales'!$D$7,'liq finales'!$D$8)+1,DAYS360('liq finales'!D53,'liq finales'!$D$8)+1)</f>
        <v>90</v>
      </c>
      <c r="C55">
        <f>+IF(A55&lt;7,IF(('liq finales'!$D$7)&lt;'liq finales'!D53,DAYS360('liq finales'!D53,'liq finales'!$D$8)+1,DAYS360('liq finales'!$D$7,'liq finales'!$D$8)+1),0)</f>
        <v>90</v>
      </c>
      <c r="D55">
        <f>+IF(A55&gt;6,IF(('liq finales'!$D$7+180)&lt;'liq finales'!D53,DAYS360('liq finales'!D53,'liq finales'!$D$8),DAYS360('liq finales'!$D$7+180,'liq finales'!$D$8)),0)</f>
        <v>0</v>
      </c>
      <c r="E55">
        <f t="shared" si="0"/>
        <v>90</v>
      </c>
      <c r="F55" s="5" t="str">
        <f>+IF('liq finales'!C53="D",(0.81-$F$10/100),IF('liq finales'!C53="E",0.83,IF('liq finales'!C53="C",0.82,"ERROR")))</f>
        <v>ERROR</v>
      </c>
      <c r="G55" t="str">
        <f>+IF('liq finales'!C53="D",42,IF('liq finales'!C53="E",VLOOKUP('liq finales'!F53,TABLAS!$A$4:$C$54,2,FALSE),IF('liq finales'!C53="C",VLOOKUP('liq finales'!F53,TABLAS!$A$4:$C$54,3,FALSE),"ERROR")))</f>
        <v>ERROR</v>
      </c>
      <c r="H55" s="59" t="str">
        <f>+IF('liq finales'!C53="D",30,IF('liq finales'!C53="E",25,IF('liq finales'!C53="C",25,"ERROR")))</f>
        <v>ERROR</v>
      </c>
    </row>
    <row r="56" spans="1:8">
      <c r="A56">
        <f>+MONTH('liq finales'!$D$8)</f>
        <v>3</v>
      </c>
      <c r="B56">
        <f>+IF(YEAR('liq finales'!D54)&lt;YEAR('liq finales'!$D$7),DAYS360('liq finales'!$D$7,'liq finales'!$D$8)+1,DAYS360('liq finales'!D54,'liq finales'!$D$8)+1)</f>
        <v>90</v>
      </c>
      <c r="C56">
        <f>+IF(A56&lt;7,IF(('liq finales'!$D$7)&lt;'liq finales'!D54,DAYS360('liq finales'!D54,'liq finales'!$D$8)+1,DAYS360('liq finales'!$D$7,'liq finales'!$D$8)+1),0)</f>
        <v>90</v>
      </c>
      <c r="D56">
        <f>+IF(A56&gt;6,IF(('liq finales'!$D$7+180)&lt;'liq finales'!D54,DAYS360('liq finales'!D54,'liq finales'!$D$8),DAYS360('liq finales'!$D$7+180,'liq finales'!$D$8)),0)</f>
        <v>0</v>
      </c>
      <c r="E56">
        <f t="shared" si="0"/>
        <v>90</v>
      </c>
      <c r="F56" s="5" t="str">
        <f>+IF('liq finales'!C54="D",(0.81-$F$10/100),IF('liq finales'!C54="E",0.83,IF('liq finales'!C54="C",0.82,"ERROR")))</f>
        <v>ERROR</v>
      </c>
      <c r="G56" t="str">
        <f>+IF('liq finales'!C54="D",42,IF('liq finales'!C54="E",VLOOKUP('liq finales'!F54,TABLAS!$A$4:$C$54,2,FALSE),IF('liq finales'!C54="C",VLOOKUP('liq finales'!F54,TABLAS!$A$4:$C$54,3,FALSE),"ERROR")))</f>
        <v>ERROR</v>
      </c>
      <c r="H56" s="59" t="str">
        <f>+IF('liq finales'!C54="D",30,IF('liq finales'!C54="E",25,IF('liq finales'!C54="C",25,"ERROR")))</f>
        <v>ERROR</v>
      </c>
    </row>
    <row r="57" spans="1:8">
      <c r="A57">
        <f>+MONTH('liq finales'!$D$8)</f>
        <v>3</v>
      </c>
      <c r="B57">
        <f>+IF(YEAR('liq finales'!D55)&lt;YEAR('liq finales'!$D$7),DAYS360('liq finales'!$D$7,'liq finales'!$D$8)+1,DAYS360('liq finales'!D55,'liq finales'!$D$8)+1)</f>
        <v>90</v>
      </c>
      <c r="C57">
        <f>+IF(A57&lt;7,IF(('liq finales'!$D$7)&lt;'liq finales'!D55,DAYS360('liq finales'!D55,'liq finales'!$D$8)+1,DAYS360('liq finales'!$D$7,'liq finales'!$D$8)+1),0)</f>
        <v>90</v>
      </c>
      <c r="D57">
        <f>+IF(A57&gt;6,IF(('liq finales'!$D$7+180)&lt;'liq finales'!D55,DAYS360('liq finales'!D55,'liq finales'!$D$8),DAYS360('liq finales'!$D$7+180,'liq finales'!$D$8)),0)</f>
        <v>0</v>
      </c>
      <c r="E57">
        <f t="shared" si="0"/>
        <v>90</v>
      </c>
      <c r="F57" s="5" t="str">
        <f>+IF('liq finales'!C55="D",(0.81-$F$10/100),IF('liq finales'!C55="E",0.83,IF('liq finales'!C55="C",0.82,"ERROR")))</f>
        <v>ERROR</v>
      </c>
      <c r="G57" t="str">
        <f>+IF('liq finales'!C55="D",42,IF('liq finales'!C55="E",VLOOKUP('liq finales'!F55,TABLAS!$A$4:$C$54,2,FALSE),IF('liq finales'!C55="C",VLOOKUP('liq finales'!F55,TABLAS!$A$4:$C$54,3,FALSE),"ERROR")))</f>
        <v>ERROR</v>
      </c>
      <c r="H57" s="59" t="str">
        <f>+IF('liq finales'!C55="D",30,IF('liq finales'!C55="E",25,IF('liq finales'!C55="C",25,"ERROR")))</f>
        <v>ERROR</v>
      </c>
    </row>
    <row r="58" spans="1:8">
      <c r="A58">
        <f>+MONTH('liq finales'!$D$8)</f>
        <v>3</v>
      </c>
      <c r="B58">
        <f>+IF(YEAR('liq finales'!D56)&lt;YEAR('liq finales'!$D$7),DAYS360('liq finales'!$D$7,'liq finales'!$D$8)+1,DAYS360('liq finales'!D56,'liq finales'!$D$8)+1)</f>
        <v>90</v>
      </c>
      <c r="C58">
        <f>+IF(A58&lt;7,IF(('liq finales'!$D$7)&lt;'liq finales'!D56,DAYS360('liq finales'!D56,'liq finales'!$D$8)+1,DAYS360('liq finales'!$D$7,'liq finales'!$D$8)+1),0)</f>
        <v>90</v>
      </c>
      <c r="D58">
        <f>+IF(A58&gt;6,IF(('liq finales'!$D$7+180)&lt;'liq finales'!D56,DAYS360('liq finales'!D56,'liq finales'!$D$8),DAYS360('liq finales'!$D$7+180,'liq finales'!$D$8)),0)</f>
        <v>0</v>
      </c>
      <c r="E58">
        <f t="shared" si="0"/>
        <v>90</v>
      </c>
      <c r="F58" s="5" t="str">
        <f>+IF('liq finales'!C56="D",(0.81-$F$10/100),IF('liq finales'!C56="E",0.83,IF('liq finales'!C56="C",0.82,"ERROR")))</f>
        <v>ERROR</v>
      </c>
      <c r="G58" t="str">
        <f>+IF('liq finales'!C56="D",42,IF('liq finales'!C56="E",VLOOKUP('liq finales'!F56,TABLAS!$A$4:$C$54,2,FALSE),IF('liq finales'!C56="C",VLOOKUP('liq finales'!F56,TABLAS!$A$4:$C$54,3,FALSE),"ERROR")))</f>
        <v>ERROR</v>
      </c>
      <c r="H58" s="59" t="str">
        <f>+IF('liq finales'!C56="D",30,IF('liq finales'!C56="E",25,IF('liq finales'!C56="C",25,"ERROR")))</f>
        <v>ERROR</v>
      </c>
    </row>
    <row r="59" spans="1:8">
      <c r="A59">
        <f>+MONTH('liq finales'!$D$8)</f>
        <v>3</v>
      </c>
      <c r="B59">
        <f>+IF(YEAR('liq finales'!D57)&lt;YEAR('liq finales'!$D$7),DAYS360('liq finales'!$D$7,'liq finales'!$D$8)+1,DAYS360('liq finales'!D57,'liq finales'!$D$8)+1)</f>
        <v>90</v>
      </c>
      <c r="C59">
        <f>+IF(A59&lt;7,IF(('liq finales'!$D$7)&lt;'liq finales'!D57,DAYS360('liq finales'!D57,'liq finales'!$D$8)+1,DAYS360('liq finales'!$D$7,'liq finales'!$D$8)+1),0)</f>
        <v>90</v>
      </c>
      <c r="D59">
        <f>+IF(A59&gt;6,IF(('liq finales'!$D$7+180)&lt;'liq finales'!D57,DAYS360('liq finales'!D57,'liq finales'!$D$8),DAYS360('liq finales'!$D$7+180,'liq finales'!$D$8)),0)</f>
        <v>0</v>
      </c>
      <c r="E59">
        <f t="shared" si="0"/>
        <v>90</v>
      </c>
      <c r="F59" s="5" t="str">
        <f>+IF('liq finales'!C57="D",(0.81-$F$10/100),IF('liq finales'!C57="E",0.83,IF('liq finales'!C57="C",0.82,"ERROR")))</f>
        <v>ERROR</v>
      </c>
      <c r="G59" t="str">
        <f>+IF('liq finales'!C57="D",42,IF('liq finales'!C57="E",VLOOKUP('liq finales'!F57,TABLAS!$A$4:$C$54,2,FALSE),IF('liq finales'!C57="C",VLOOKUP('liq finales'!F57,TABLAS!$A$4:$C$54,3,FALSE),"ERROR")))</f>
        <v>ERROR</v>
      </c>
      <c r="H59" s="59" t="str">
        <f>+IF('liq finales'!C57="D",30,IF('liq finales'!C57="E",25,IF('liq finales'!C57="C",25,"ERROR")))</f>
        <v>ERROR</v>
      </c>
    </row>
    <row r="60" spans="1:8">
      <c r="A60">
        <f>+MONTH('liq finales'!$D$8)</f>
        <v>3</v>
      </c>
      <c r="B60">
        <f>+IF(YEAR('liq finales'!D58)&lt;YEAR('liq finales'!$D$7),DAYS360('liq finales'!$D$7,'liq finales'!$D$8)+1,DAYS360('liq finales'!D58,'liq finales'!$D$8)+1)</f>
        <v>90</v>
      </c>
      <c r="C60">
        <f>+IF(A60&lt;7,IF(('liq finales'!$D$7)&lt;'liq finales'!D58,DAYS360('liq finales'!D58,'liq finales'!$D$8)+1,DAYS360('liq finales'!$D$7,'liq finales'!$D$8)+1),0)</f>
        <v>90</v>
      </c>
      <c r="D60">
        <f>+IF(A60&gt;6,IF(('liq finales'!$D$7+180)&lt;'liq finales'!D58,DAYS360('liq finales'!D58,'liq finales'!$D$8),DAYS360('liq finales'!$D$7+180,'liq finales'!$D$8)),0)</f>
        <v>0</v>
      </c>
      <c r="E60">
        <f t="shared" si="0"/>
        <v>90</v>
      </c>
      <c r="F60" s="5" t="str">
        <f>+IF('liq finales'!C58="D",(0.81-$F$10/100),IF('liq finales'!C58="E",0.83,IF('liq finales'!C58="C",0.82,"ERROR")))</f>
        <v>ERROR</v>
      </c>
      <c r="G60" t="str">
        <f>+IF('liq finales'!C58="D",42,IF('liq finales'!C58="E",VLOOKUP('liq finales'!F58,TABLAS!$A$4:$C$54,2,FALSE),IF('liq finales'!C58="C",VLOOKUP('liq finales'!F58,TABLAS!$A$4:$C$54,3,FALSE),"ERROR")))</f>
        <v>ERROR</v>
      </c>
      <c r="H60" s="59" t="str">
        <f>+IF('liq finales'!C58="D",30,IF('liq finales'!C58="E",25,IF('liq finales'!C58="C",25,"ERROR")))</f>
        <v>ERROR</v>
      </c>
    </row>
    <row r="61" spans="1:8">
      <c r="A61">
        <f>+MONTH('liq finales'!$D$8)</f>
        <v>3</v>
      </c>
      <c r="B61">
        <f>+IF(YEAR('liq finales'!D59)&lt;YEAR('liq finales'!$D$7),DAYS360('liq finales'!$D$7,'liq finales'!$D$8)+1,DAYS360('liq finales'!D59,'liq finales'!$D$8)+1)</f>
        <v>90</v>
      </c>
      <c r="C61">
        <f>+IF(A61&lt;7,IF(('liq finales'!$D$7)&lt;'liq finales'!D59,DAYS360('liq finales'!D59,'liq finales'!$D$8)+1,DAYS360('liq finales'!$D$7,'liq finales'!$D$8)+1),0)</f>
        <v>90</v>
      </c>
      <c r="D61">
        <f>+IF(A61&gt;6,IF(('liq finales'!$D$7+180)&lt;'liq finales'!D59,DAYS360('liq finales'!D59,'liq finales'!$D$8),DAYS360('liq finales'!$D$7+180,'liq finales'!$D$8)),0)</f>
        <v>0</v>
      </c>
      <c r="E61">
        <f t="shared" si="0"/>
        <v>90</v>
      </c>
      <c r="F61" s="5" t="str">
        <f>+IF('liq finales'!C59="D",(0.81-$F$10/100),IF('liq finales'!C59="E",0.83,IF('liq finales'!C59="C",0.82,"ERROR")))</f>
        <v>ERROR</v>
      </c>
      <c r="G61" t="str">
        <f>+IF('liq finales'!C59="D",42,IF('liq finales'!C59="E",VLOOKUP('liq finales'!F59,TABLAS!$A$4:$C$54,2,FALSE),IF('liq finales'!C59="C",VLOOKUP('liq finales'!F59,TABLAS!$A$4:$C$54,3,FALSE),"ERROR")))</f>
        <v>ERROR</v>
      </c>
      <c r="H61" s="59" t="str">
        <f>+IF('liq finales'!C59="D",30,IF('liq finales'!C59="E",25,IF('liq finales'!C59="C",25,"ERROR")))</f>
        <v>ERROR</v>
      </c>
    </row>
    <row r="62" spans="1:8">
      <c r="A62">
        <f>+MONTH('liq finales'!$D$8)</f>
        <v>3</v>
      </c>
      <c r="B62">
        <f>+IF(YEAR('liq finales'!D60)&lt;YEAR('liq finales'!$D$7),DAYS360('liq finales'!$D$7,'liq finales'!$D$8)+1,DAYS360('liq finales'!D60,'liq finales'!$D$8)+1)</f>
        <v>90</v>
      </c>
      <c r="C62">
        <f>+IF(A62&lt;7,IF(('liq finales'!$D$7)&lt;'liq finales'!D60,DAYS360('liq finales'!D60,'liq finales'!$D$8)+1,DAYS360('liq finales'!$D$7,'liq finales'!$D$8)+1),0)</f>
        <v>90</v>
      </c>
      <c r="D62">
        <f>+IF(A62&gt;6,IF(('liq finales'!$D$7+180)&lt;'liq finales'!D60,DAYS360('liq finales'!D60,'liq finales'!$D$8),DAYS360('liq finales'!$D$7+180,'liq finales'!$D$8)),0)</f>
        <v>0</v>
      </c>
      <c r="E62">
        <f t="shared" si="0"/>
        <v>90</v>
      </c>
      <c r="F62" s="5" t="str">
        <f>+IF('liq finales'!C60="D",(0.81-$F$10/100),IF('liq finales'!C60="E",0.83,IF('liq finales'!C60="C",0.82,"ERROR")))</f>
        <v>ERROR</v>
      </c>
      <c r="G62" t="str">
        <f>+IF('liq finales'!C60="D",42,IF('liq finales'!C60="E",VLOOKUP('liq finales'!F60,TABLAS!$A$4:$C$54,2,FALSE),IF('liq finales'!C60="C",VLOOKUP('liq finales'!F60,TABLAS!$A$4:$C$54,3,FALSE),"ERROR")))</f>
        <v>ERROR</v>
      </c>
      <c r="H62" s="59" t="str">
        <f>+IF('liq finales'!C60="D",30,IF('liq finales'!C60="E",25,IF('liq finales'!C60="C",25,"ERROR")))</f>
        <v>ERROR</v>
      </c>
    </row>
    <row r="63" spans="1:8">
      <c r="A63">
        <f>+MONTH('liq finales'!$D$8)</f>
        <v>3</v>
      </c>
      <c r="B63">
        <f>+IF(YEAR('liq finales'!D61)&lt;YEAR('liq finales'!$D$7),DAYS360('liq finales'!$D$7,'liq finales'!$D$8)+1,DAYS360('liq finales'!D61,'liq finales'!$D$8)+1)</f>
        <v>90</v>
      </c>
      <c r="C63">
        <f>+IF(A63&lt;7,IF(('liq finales'!$D$7)&lt;'liq finales'!D61,DAYS360('liq finales'!D61,'liq finales'!$D$8)+1,DAYS360('liq finales'!$D$7,'liq finales'!$D$8)+1),0)</f>
        <v>90</v>
      </c>
      <c r="D63">
        <f>+IF(A63&gt;6,IF(('liq finales'!$D$7+180)&lt;'liq finales'!D61,DAYS360('liq finales'!D61,'liq finales'!$D$8),DAYS360('liq finales'!$D$7+180,'liq finales'!$D$8)),0)</f>
        <v>0</v>
      </c>
      <c r="E63">
        <f t="shared" si="0"/>
        <v>90</v>
      </c>
      <c r="F63" s="5" t="str">
        <f>+IF('liq finales'!C61="D",(0.81-$F$10/100),IF('liq finales'!C61="E",0.83,IF('liq finales'!C61="C",0.82,"ERROR")))</f>
        <v>ERROR</v>
      </c>
      <c r="G63" t="str">
        <f>+IF('liq finales'!C61="D",42,IF('liq finales'!C61="E",VLOOKUP('liq finales'!F61,TABLAS!$A$4:$C$54,2,FALSE),IF('liq finales'!C61="C",VLOOKUP('liq finales'!F61,TABLAS!$A$4:$C$54,3,FALSE),"ERROR")))</f>
        <v>ERROR</v>
      </c>
      <c r="H63" s="59" t="str">
        <f>+IF('liq finales'!C61="D",30,IF('liq finales'!C61="E",25,IF('liq finales'!C61="C",25,"ERROR")))</f>
        <v>ERROR</v>
      </c>
    </row>
    <row r="64" spans="1:8">
      <c r="A64">
        <f>+MONTH('liq finales'!$D$8)</f>
        <v>3</v>
      </c>
      <c r="B64">
        <f>+IF(YEAR('liq finales'!D62)&lt;YEAR('liq finales'!$D$7),DAYS360('liq finales'!$D$7,'liq finales'!$D$8)+1,DAYS360('liq finales'!D62,'liq finales'!$D$8)+1)</f>
        <v>90</v>
      </c>
      <c r="C64">
        <f>+IF(A64&lt;7,IF(('liq finales'!$D$7)&lt;'liq finales'!D62,DAYS360('liq finales'!D62,'liq finales'!$D$8)+1,DAYS360('liq finales'!$D$7,'liq finales'!$D$8)+1),0)</f>
        <v>90</v>
      </c>
      <c r="D64">
        <f>+IF(A64&gt;6,IF(('liq finales'!$D$7+180)&lt;'liq finales'!D62,DAYS360('liq finales'!D62,'liq finales'!$D$8),DAYS360('liq finales'!$D$7+180,'liq finales'!$D$8)),0)</f>
        <v>0</v>
      </c>
      <c r="E64">
        <f t="shared" si="0"/>
        <v>90</v>
      </c>
      <c r="F64" s="5" t="str">
        <f>+IF('liq finales'!C62="D",(0.81-$F$10/100),IF('liq finales'!C62="E",0.83,IF('liq finales'!C62="C",0.82,"ERROR")))</f>
        <v>ERROR</v>
      </c>
      <c r="G64" t="str">
        <f>+IF('liq finales'!C62="D",42,IF('liq finales'!C62="E",VLOOKUP('liq finales'!F62,TABLAS!$A$4:$C$54,2,FALSE),IF('liq finales'!C62="C",VLOOKUP('liq finales'!F62,TABLAS!$A$4:$C$54,3,FALSE),"ERROR")))</f>
        <v>ERROR</v>
      </c>
      <c r="H64" s="59" t="str">
        <f>+IF('liq finales'!C62="D",30,IF('liq finales'!C62="E",25,IF('liq finales'!C62="C",25,"ERROR")))</f>
        <v>ERROR</v>
      </c>
    </row>
    <row r="65" spans="1:8">
      <c r="A65">
        <f>+MONTH('liq finales'!$D$8)</f>
        <v>3</v>
      </c>
      <c r="B65">
        <f>+IF(YEAR('liq finales'!D63)&lt;YEAR('liq finales'!$D$7),DAYS360('liq finales'!$D$7,'liq finales'!$D$8)+1,DAYS360('liq finales'!D63,'liq finales'!$D$8)+1)</f>
        <v>90</v>
      </c>
      <c r="C65">
        <f>+IF(A65&lt;7,IF(('liq finales'!$D$7)&lt;'liq finales'!D63,DAYS360('liq finales'!D63,'liq finales'!$D$8)+1,DAYS360('liq finales'!$D$7,'liq finales'!$D$8)+1),0)</f>
        <v>90</v>
      </c>
      <c r="D65">
        <f>+IF(A65&gt;6,IF(('liq finales'!$D$7+180)&lt;'liq finales'!D63,DAYS360('liq finales'!D63,'liq finales'!$D$8),DAYS360('liq finales'!$D$7+180,'liq finales'!$D$8)),0)</f>
        <v>0</v>
      </c>
      <c r="E65">
        <f t="shared" si="0"/>
        <v>90</v>
      </c>
      <c r="F65" s="5" t="str">
        <f>+IF('liq finales'!C63="D",(0.81-$F$10/100),IF('liq finales'!C63="E",0.83,IF('liq finales'!C63="C",0.82,"ERROR")))</f>
        <v>ERROR</v>
      </c>
      <c r="G65" t="str">
        <f>+IF('liq finales'!C63="D",42,IF('liq finales'!C63="E",VLOOKUP('liq finales'!F63,TABLAS!$A$4:$C$54,2,FALSE),IF('liq finales'!C63="C",VLOOKUP('liq finales'!F63,TABLAS!$A$4:$C$54,3,FALSE),"ERROR")))</f>
        <v>ERROR</v>
      </c>
      <c r="H65" s="59" t="str">
        <f>+IF('liq finales'!C63="D",30,IF('liq finales'!C63="E",25,IF('liq finales'!C63="C",25,"ERROR")))</f>
        <v>ERROR</v>
      </c>
    </row>
    <row r="66" spans="1:8">
      <c r="A66">
        <f>+MONTH('liq finales'!$D$8)</f>
        <v>3</v>
      </c>
      <c r="B66">
        <f>+IF(YEAR('liq finales'!D64)&lt;YEAR('liq finales'!$D$7),DAYS360('liq finales'!$D$7,'liq finales'!$D$8)+1,DAYS360('liq finales'!D64,'liq finales'!$D$8)+1)</f>
        <v>90</v>
      </c>
      <c r="C66">
        <f>+IF(A66&lt;7,IF(('liq finales'!$D$7)&lt;'liq finales'!D64,DAYS360('liq finales'!D64,'liq finales'!$D$8)+1,DAYS360('liq finales'!$D$7,'liq finales'!$D$8)+1),0)</f>
        <v>90</v>
      </c>
      <c r="D66">
        <f>+IF(A66&gt;6,IF(('liq finales'!$D$7+180)&lt;'liq finales'!D64,DAYS360('liq finales'!D64,'liq finales'!$D$8),DAYS360('liq finales'!$D$7+180,'liq finales'!$D$8)),0)</f>
        <v>0</v>
      </c>
      <c r="E66">
        <f t="shared" si="0"/>
        <v>90</v>
      </c>
      <c r="F66" s="5" t="str">
        <f>+IF('liq finales'!C64="D",(0.81-$F$10/100),IF('liq finales'!C64="E",0.83,IF('liq finales'!C64="C",0.82,"ERROR")))</f>
        <v>ERROR</v>
      </c>
      <c r="G66" t="str">
        <f>+IF('liq finales'!C64="D",42,IF('liq finales'!C64="E",VLOOKUP('liq finales'!F64,TABLAS!$A$4:$C$54,2,FALSE),IF('liq finales'!C64="C",VLOOKUP('liq finales'!F64,TABLAS!$A$4:$C$54,3,FALSE),"ERROR")))</f>
        <v>ERROR</v>
      </c>
      <c r="H66" s="59" t="str">
        <f>+IF('liq finales'!C64="D",30,IF('liq finales'!C64="E",25,IF('liq finales'!C64="C",25,"ERROR")))</f>
        <v>ERROR</v>
      </c>
    </row>
    <row r="67" spans="1:8">
      <c r="A67">
        <f>+MONTH('liq finales'!$D$8)</f>
        <v>3</v>
      </c>
      <c r="B67">
        <f>+IF(YEAR('liq finales'!D65)&lt;YEAR('liq finales'!$D$7),DAYS360('liq finales'!$D$7,'liq finales'!$D$8)+1,DAYS360('liq finales'!D65,'liq finales'!$D$8)+1)</f>
        <v>90</v>
      </c>
      <c r="C67">
        <f>+IF(A67&lt;7,IF(('liq finales'!$D$7)&lt;'liq finales'!D65,DAYS360('liq finales'!D65,'liq finales'!$D$8)+1,DAYS360('liq finales'!$D$7,'liq finales'!$D$8)+1),0)</f>
        <v>90</v>
      </c>
      <c r="D67">
        <f>+IF(A67&gt;6,IF(('liq finales'!$D$7+180)&lt;'liq finales'!D65,DAYS360('liq finales'!D65,'liq finales'!$D$8),DAYS360('liq finales'!$D$7+180,'liq finales'!$D$8)),0)</f>
        <v>0</v>
      </c>
      <c r="E67">
        <f t="shared" si="0"/>
        <v>90</v>
      </c>
      <c r="F67" s="5" t="str">
        <f>+IF('liq finales'!C65="D",(0.81-$F$10/100),IF('liq finales'!C65="E",0.83,IF('liq finales'!C65="C",0.82,"ERROR")))</f>
        <v>ERROR</v>
      </c>
      <c r="G67" t="str">
        <f>+IF('liq finales'!C65="D",42,IF('liq finales'!C65="E",VLOOKUP('liq finales'!F65,TABLAS!$A$4:$C$54,2,FALSE),IF('liq finales'!C65="C",VLOOKUP('liq finales'!F65,TABLAS!$A$4:$C$54,3,FALSE),"ERROR")))</f>
        <v>ERROR</v>
      </c>
      <c r="H67" s="59" t="str">
        <f>+IF('liq finales'!C65="D",30,IF('liq finales'!C65="E",25,IF('liq finales'!C65="C",25,"ERROR")))</f>
        <v>ERROR</v>
      </c>
    </row>
    <row r="68" spans="1:8">
      <c r="A68">
        <f>+MONTH('liq finales'!$D$8)</f>
        <v>3</v>
      </c>
      <c r="B68">
        <f>+IF(YEAR('liq finales'!D66)&lt;YEAR('liq finales'!$D$7),DAYS360('liq finales'!$D$7,'liq finales'!$D$8)+1,DAYS360('liq finales'!D66,'liq finales'!$D$8)+1)</f>
        <v>90</v>
      </c>
      <c r="C68">
        <f>+IF(A68&lt;7,IF(('liq finales'!$D$7)&lt;'liq finales'!D66,DAYS360('liq finales'!D66,'liq finales'!$D$8)+1,DAYS360('liq finales'!$D$7,'liq finales'!$D$8)+1),0)</f>
        <v>90</v>
      </c>
      <c r="D68">
        <f>+IF(A68&gt;6,IF(('liq finales'!$D$7+180)&lt;'liq finales'!D66,DAYS360('liq finales'!D66,'liq finales'!$D$8),DAYS360('liq finales'!$D$7+180,'liq finales'!$D$8)),0)</f>
        <v>0</v>
      </c>
      <c r="E68">
        <f t="shared" si="0"/>
        <v>90</v>
      </c>
      <c r="F68" s="5" t="str">
        <f>+IF('liq finales'!C66="D",(0.81-$F$10/100),IF('liq finales'!C66="E",0.83,IF('liq finales'!C66="C",0.82,"ERROR")))</f>
        <v>ERROR</v>
      </c>
      <c r="G68" t="str">
        <f>+IF('liq finales'!C66="D",42,IF('liq finales'!C66="E",VLOOKUP('liq finales'!F66,TABLAS!$A$4:$C$54,2,FALSE),IF('liq finales'!C66="C",VLOOKUP('liq finales'!F66,TABLAS!$A$4:$C$54,3,FALSE),"ERROR")))</f>
        <v>ERROR</v>
      </c>
      <c r="H68" s="59" t="str">
        <f>+IF('liq finales'!C66="D",30,IF('liq finales'!C66="E",25,IF('liq finales'!C66="C",25,"ERROR")))</f>
        <v>ERROR</v>
      </c>
    </row>
    <row r="69" spans="1:8">
      <c r="A69">
        <f>+MONTH('liq finales'!$D$8)</f>
        <v>3</v>
      </c>
      <c r="B69">
        <f>+IF(YEAR('liq finales'!D67)&lt;YEAR('liq finales'!$D$7),DAYS360('liq finales'!$D$7,'liq finales'!$D$8)+1,DAYS360('liq finales'!D67,'liq finales'!$D$8)+1)</f>
        <v>90</v>
      </c>
      <c r="C69">
        <f>+IF(A69&lt;7,IF(('liq finales'!$D$7)&lt;'liq finales'!D67,DAYS360('liq finales'!D67,'liq finales'!$D$8)+1,DAYS360('liq finales'!$D$7,'liq finales'!$D$8)+1),0)</f>
        <v>90</v>
      </c>
      <c r="D69">
        <f>+IF(A69&gt;6,IF(('liq finales'!$D$7+180)&lt;'liq finales'!D67,DAYS360('liq finales'!D67,'liq finales'!$D$8),DAYS360('liq finales'!$D$7+180,'liq finales'!$D$8)),0)</f>
        <v>0</v>
      </c>
      <c r="E69">
        <f t="shared" si="0"/>
        <v>90</v>
      </c>
      <c r="F69" s="5" t="str">
        <f>+IF('liq finales'!C67="D",(0.81-$F$10/100),IF('liq finales'!C67="E",0.83,IF('liq finales'!C67="C",0.82,"ERROR")))</f>
        <v>ERROR</v>
      </c>
      <c r="G69" t="str">
        <f>+IF('liq finales'!C67="D",42,IF('liq finales'!C67="E",VLOOKUP('liq finales'!F67,TABLAS!$A$4:$C$54,2,FALSE),IF('liq finales'!C67="C",VLOOKUP('liq finales'!F67,TABLAS!$A$4:$C$54,3,FALSE),"ERROR")))</f>
        <v>ERROR</v>
      </c>
      <c r="H69" s="59" t="str">
        <f>+IF('liq finales'!C67="D",30,IF('liq finales'!C67="E",25,IF('liq finales'!C67="C",25,"ERROR")))</f>
        <v>ERROR</v>
      </c>
    </row>
    <row r="70" spans="1:8">
      <c r="A70">
        <f>+MONTH('liq finales'!$D$8)</f>
        <v>3</v>
      </c>
      <c r="B70">
        <f>+IF(YEAR('liq finales'!D68)&lt;YEAR('liq finales'!$D$7),DAYS360('liq finales'!$D$7,'liq finales'!$D$8)+1,DAYS360('liq finales'!D68,'liq finales'!$D$8)+1)</f>
        <v>90</v>
      </c>
      <c r="C70">
        <f>+IF(A70&lt;7,IF(('liq finales'!$D$7)&lt;'liq finales'!D68,DAYS360('liq finales'!D68,'liq finales'!$D$8)+1,DAYS360('liq finales'!$D$7,'liq finales'!$D$8)+1),0)</f>
        <v>90</v>
      </c>
      <c r="D70">
        <f>+IF(A70&gt;6,IF(('liq finales'!$D$7+180)&lt;'liq finales'!D68,DAYS360('liq finales'!D68,'liq finales'!$D$8),DAYS360('liq finales'!$D$7+180,'liq finales'!$D$8)),0)</f>
        <v>0</v>
      </c>
      <c r="E70">
        <f t="shared" si="0"/>
        <v>90</v>
      </c>
      <c r="F70" s="5" t="str">
        <f>+IF('liq finales'!C68="D",(0.81-$F$10/100),IF('liq finales'!C68="E",0.83,IF('liq finales'!C68="C",0.82,"ERROR")))</f>
        <v>ERROR</v>
      </c>
      <c r="G70" t="str">
        <f>+IF('liq finales'!C68="D",42,IF('liq finales'!C68="E",VLOOKUP('liq finales'!F68,TABLAS!$A$4:$C$54,2,FALSE),IF('liq finales'!C68="C",VLOOKUP('liq finales'!F68,TABLAS!$A$4:$C$54,3,FALSE),"ERROR")))</f>
        <v>ERROR</v>
      </c>
      <c r="H70" s="59" t="str">
        <f>+IF('liq finales'!C68="D",30,IF('liq finales'!C68="E",25,IF('liq finales'!C68="C",25,"ERROR")))</f>
        <v>ERROR</v>
      </c>
    </row>
    <row r="71" spans="1:8">
      <c r="A71">
        <f>+MONTH('liq finales'!$D$8)</f>
        <v>3</v>
      </c>
      <c r="B71">
        <f>+IF(YEAR('liq finales'!D69)&lt;YEAR('liq finales'!$D$7),DAYS360('liq finales'!$D$7,'liq finales'!$D$8)+1,DAYS360('liq finales'!D69,'liq finales'!$D$8)+1)</f>
        <v>90</v>
      </c>
      <c r="C71">
        <f>+IF(A71&lt;7,IF(('liq finales'!$D$7)&lt;'liq finales'!D69,DAYS360('liq finales'!D69,'liq finales'!$D$8)+1,DAYS360('liq finales'!$D$7,'liq finales'!$D$8)+1),0)</f>
        <v>90</v>
      </c>
      <c r="D71">
        <f>+IF(A71&gt;6,IF(('liq finales'!$D$7+180)&lt;'liq finales'!D69,DAYS360('liq finales'!D69,'liq finales'!$D$8),DAYS360('liq finales'!$D$7+180,'liq finales'!$D$8)),0)</f>
        <v>0</v>
      </c>
      <c r="E71">
        <f t="shared" si="0"/>
        <v>90</v>
      </c>
      <c r="F71" s="5" t="str">
        <f>+IF('liq finales'!C69="D",(0.81-$F$10/100),IF('liq finales'!C69="E",0.83,IF('liq finales'!C69="C",0.82,"ERROR")))</f>
        <v>ERROR</v>
      </c>
      <c r="G71" t="str">
        <f>+IF('liq finales'!C69="D",42,IF('liq finales'!C69="E",VLOOKUP('liq finales'!F69,TABLAS!$A$4:$C$54,2,FALSE),IF('liq finales'!C69="C",VLOOKUP('liq finales'!F69,TABLAS!$A$4:$C$54,3,FALSE),"ERROR")))</f>
        <v>ERROR</v>
      </c>
      <c r="H71" s="59" t="str">
        <f>+IF('liq finales'!C69="D",30,IF('liq finales'!C69="E",25,IF('liq finales'!C69="C",25,"ERROR")))</f>
        <v>ERROR</v>
      </c>
    </row>
    <row r="72" spans="1:8">
      <c r="A72">
        <f>+MONTH('liq finales'!$D$8)</f>
        <v>3</v>
      </c>
      <c r="B72">
        <f>+IF(YEAR('liq finales'!D70)&lt;YEAR('liq finales'!$D$7),DAYS360('liq finales'!$D$7,'liq finales'!$D$8)+1,DAYS360('liq finales'!D70,'liq finales'!$D$8)+1)</f>
        <v>90</v>
      </c>
      <c r="C72">
        <f>+IF(A72&lt;7,IF(('liq finales'!$D$7)&lt;'liq finales'!D70,DAYS360('liq finales'!D70,'liq finales'!$D$8)+1,DAYS360('liq finales'!$D$7,'liq finales'!$D$8)+1),0)</f>
        <v>90</v>
      </c>
      <c r="D72">
        <f>+IF(A72&gt;6,IF(('liq finales'!$D$7+180)&lt;'liq finales'!D70,DAYS360('liq finales'!D70,'liq finales'!$D$8),DAYS360('liq finales'!$D$7+180,'liq finales'!$D$8)),0)</f>
        <v>0</v>
      </c>
      <c r="E72">
        <f t="shared" si="0"/>
        <v>90</v>
      </c>
      <c r="F72" s="5" t="str">
        <f>+IF('liq finales'!C70="D",(0.81-$F$10/100),IF('liq finales'!C70="E",0.83,IF('liq finales'!C70="C",0.82,"ERROR")))</f>
        <v>ERROR</v>
      </c>
      <c r="G72" t="str">
        <f>+IF('liq finales'!C70="D",42,IF('liq finales'!C70="E",VLOOKUP('liq finales'!F70,TABLAS!$A$4:$C$54,2,FALSE),IF('liq finales'!C70="C",VLOOKUP('liq finales'!F70,TABLAS!$A$4:$C$54,3,FALSE),"ERROR")))</f>
        <v>ERROR</v>
      </c>
      <c r="H72" s="59" t="str">
        <f>+IF('liq finales'!C70="D",30,IF('liq finales'!C70="E",25,IF('liq finales'!C70="C",25,"ERROR")))</f>
        <v>ERROR</v>
      </c>
    </row>
    <row r="73" spans="1:8">
      <c r="A73">
        <f>+MONTH('liq finales'!$D$8)</f>
        <v>3</v>
      </c>
      <c r="B73">
        <f>+IF(YEAR('liq finales'!D71)&lt;YEAR('liq finales'!$D$7),DAYS360('liq finales'!$D$7,'liq finales'!$D$8)+1,DAYS360('liq finales'!D71,'liq finales'!$D$8)+1)</f>
        <v>90</v>
      </c>
      <c r="C73">
        <f>+IF(A73&lt;7,IF(('liq finales'!$D$7)&lt;'liq finales'!D71,DAYS360('liq finales'!D71,'liq finales'!$D$8)+1,DAYS360('liq finales'!$D$7,'liq finales'!$D$8)+1),0)</f>
        <v>90</v>
      </c>
      <c r="D73">
        <f>+IF(A73&gt;6,IF(('liq finales'!$D$7+180)&lt;'liq finales'!D71,DAYS360('liq finales'!D71,'liq finales'!$D$8),DAYS360('liq finales'!$D$7+180,'liq finales'!$D$8)),0)</f>
        <v>0</v>
      </c>
      <c r="E73">
        <f t="shared" si="0"/>
        <v>90</v>
      </c>
      <c r="F73" s="5" t="str">
        <f>+IF('liq finales'!C71="D",(0.81-$F$10/100),IF('liq finales'!C71="E",0.83,IF('liq finales'!C71="C",0.82,"ERROR")))</f>
        <v>ERROR</v>
      </c>
      <c r="G73" t="str">
        <f>+IF('liq finales'!C71="D",42,IF('liq finales'!C71="E",VLOOKUP('liq finales'!F71,TABLAS!$A$4:$C$54,2,FALSE),IF('liq finales'!C71="C",VLOOKUP('liq finales'!F71,TABLAS!$A$4:$C$54,3,FALSE),"ERROR")))</f>
        <v>ERROR</v>
      </c>
      <c r="H73" s="59" t="str">
        <f>+IF('liq finales'!C71="D",30,IF('liq finales'!C71="E",25,IF('liq finales'!C71="C",25,"ERROR")))</f>
        <v>ERROR</v>
      </c>
    </row>
    <row r="74" spans="1:8">
      <c r="A74">
        <f>+MONTH('liq finales'!$D$8)</f>
        <v>3</v>
      </c>
      <c r="B74">
        <f>+IF(YEAR('liq finales'!D72)&lt;YEAR('liq finales'!$D$7),DAYS360('liq finales'!$D$7,'liq finales'!$D$8)+1,DAYS360('liq finales'!D72,'liq finales'!$D$8)+1)</f>
        <v>90</v>
      </c>
      <c r="C74">
        <f>+IF(A74&lt;7,IF(('liq finales'!$D$7)&lt;'liq finales'!D72,DAYS360('liq finales'!D72,'liq finales'!$D$8)+1,DAYS360('liq finales'!$D$7,'liq finales'!$D$8)+1),0)</f>
        <v>90</v>
      </c>
      <c r="D74">
        <f>+IF(A74&gt;6,IF(('liq finales'!$D$7+180)&lt;'liq finales'!D72,DAYS360('liq finales'!D72,'liq finales'!$D$8),DAYS360('liq finales'!$D$7+180,'liq finales'!$D$8)),0)</f>
        <v>0</v>
      </c>
      <c r="E74">
        <f t="shared" si="0"/>
        <v>90</v>
      </c>
      <c r="F74" s="5" t="str">
        <f>+IF('liq finales'!C72="D",(0.81-$F$10/100),IF('liq finales'!C72="E",0.83,IF('liq finales'!C72="C",0.82,"ERROR")))</f>
        <v>ERROR</v>
      </c>
      <c r="G74" t="str">
        <f>+IF('liq finales'!C72="D",42,IF('liq finales'!C72="E",VLOOKUP('liq finales'!F72,TABLAS!$A$4:$C$54,2,FALSE),IF('liq finales'!C72="C",VLOOKUP('liq finales'!F72,TABLAS!$A$4:$C$54,3,FALSE),"ERROR")))</f>
        <v>ERROR</v>
      </c>
      <c r="H74" s="59" t="str">
        <f>+IF('liq finales'!C72="D",30,IF('liq finales'!C72="E",25,IF('liq finales'!C72="C",25,"ERROR")))</f>
        <v>ERROR</v>
      </c>
    </row>
    <row r="75" spans="1:8">
      <c r="A75">
        <f>+MONTH('liq finales'!$D$8)</f>
        <v>3</v>
      </c>
      <c r="B75">
        <f>+IF(YEAR('liq finales'!D73)&lt;YEAR('liq finales'!$D$7),DAYS360('liq finales'!$D$7,'liq finales'!$D$8)+1,DAYS360('liq finales'!D73,'liq finales'!$D$8)+1)</f>
        <v>90</v>
      </c>
      <c r="C75">
        <f>+IF(A75&lt;7,IF(('liq finales'!$D$7)&lt;'liq finales'!D73,DAYS360('liq finales'!D73,'liq finales'!$D$8)+1,DAYS360('liq finales'!$D$7,'liq finales'!$D$8)+1),0)</f>
        <v>90</v>
      </c>
      <c r="D75">
        <f>+IF(A75&gt;6,IF(('liq finales'!$D$7+180)&lt;'liq finales'!D73,DAYS360('liq finales'!D73,'liq finales'!$D$8),DAYS360('liq finales'!$D$7+180,'liq finales'!$D$8)),0)</f>
        <v>0</v>
      </c>
      <c r="E75">
        <f t="shared" si="0"/>
        <v>90</v>
      </c>
      <c r="F75" s="5" t="str">
        <f>+IF('liq finales'!C73="D",(0.81-$F$10/100),IF('liq finales'!C73="E",0.83,IF('liq finales'!C73="C",0.82,"ERROR")))</f>
        <v>ERROR</v>
      </c>
      <c r="G75" t="str">
        <f>+IF('liq finales'!C73="D",42,IF('liq finales'!C73="E",VLOOKUP('liq finales'!F73,TABLAS!$A$4:$C$54,2,FALSE),IF('liq finales'!C73="C",VLOOKUP('liq finales'!F73,TABLAS!$A$4:$C$54,3,FALSE),"ERROR")))</f>
        <v>ERROR</v>
      </c>
      <c r="H75" s="59" t="str">
        <f>+IF('liq finales'!C73="D",30,IF('liq finales'!C73="E",25,IF('liq finales'!C73="C",25,"ERROR")))</f>
        <v>ERROR</v>
      </c>
    </row>
    <row r="76" spans="1:8">
      <c r="A76">
        <f>+MONTH('liq finales'!$D$8)</f>
        <v>3</v>
      </c>
      <c r="B76">
        <f>+IF(YEAR('liq finales'!D74)&lt;YEAR('liq finales'!$D$7),DAYS360('liq finales'!$D$7,'liq finales'!$D$8)+1,DAYS360('liq finales'!D74,'liq finales'!$D$8)+1)</f>
        <v>90</v>
      </c>
      <c r="C76">
        <f>+IF(A76&lt;7,IF(('liq finales'!$D$7)&lt;'liq finales'!D74,DAYS360('liq finales'!D74,'liq finales'!$D$8)+1,DAYS360('liq finales'!$D$7,'liq finales'!$D$8)+1),0)</f>
        <v>90</v>
      </c>
      <c r="D76">
        <f>+IF(A76&gt;6,IF(('liq finales'!$D$7+180)&lt;'liq finales'!D74,DAYS360('liq finales'!D74,'liq finales'!$D$8),DAYS360('liq finales'!$D$7+180,'liq finales'!$D$8)),0)</f>
        <v>0</v>
      </c>
      <c r="E76">
        <f t="shared" si="0"/>
        <v>90</v>
      </c>
      <c r="F76" s="5" t="str">
        <f>+IF('liq finales'!C74="D",(0.81-$F$10/100),IF('liq finales'!C74="E",0.83,IF('liq finales'!C74="C",0.82,"ERROR")))</f>
        <v>ERROR</v>
      </c>
      <c r="G76" t="str">
        <f>+IF('liq finales'!C74="D",42,IF('liq finales'!C74="E",VLOOKUP('liq finales'!F74,TABLAS!$A$4:$C$54,2,FALSE),IF('liq finales'!C74="C",VLOOKUP('liq finales'!F74,TABLAS!$A$4:$C$54,3,FALSE),"ERROR")))</f>
        <v>ERROR</v>
      </c>
      <c r="H76" s="59" t="str">
        <f>+IF('liq finales'!C74="D",30,IF('liq finales'!C74="E",25,IF('liq finales'!C74="C",25,"ERROR")))</f>
        <v>ERROR</v>
      </c>
    </row>
    <row r="77" spans="1:8">
      <c r="A77">
        <f>+MONTH('liq finales'!$D$8)</f>
        <v>3</v>
      </c>
      <c r="B77">
        <f>+IF(YEAR('liq finales'!D75)&lt;YEAR('liq finales'!$D$7),DAYS360('liq finales'!$D$7,'liq finales'!$D$8)+1,DAYS360('liq finales'!D75,'liq finales'!$D$8)+1)</f>
        <v>90</v>
      </c>
      <c r="C77">
        <f>+IF(A77&lt;7,IF(('liq finales'!$D$7)&lt;'liq finales'!D75,DAYS360('liq finales'!D75,'liq finales'!$D$8)+1,DAYS360('liq finales'!$D$7,'liq finales'!$D$8)+1),0)</f>
        <v>90</v>
      </c>
      <c r="D77">
        <f>+IF(A77&gt;6,IF(('liq finales'!$D$7+180)&lt;'liq finales'!D75,DAYS360('liq finales'!D75,'liq finales'!$D$8),DAYS360('liq finales'!$D$7+180,'liq finales'!$D$8)),0)</f>
        <v>0</v>
      </c>
      <c r="E77">
        <f t="shared" ref="E77:E140" si="1">+C77+D77</f>
        <v>90</v>
      </c>
      <c r="F77" s="5" t="str">
        <f>+IF('liq finales'!C75="D",(0.81-$F$10/100),IF('liq finales'!C75="E",0.83,IF('liq finales'!C75="C",0.82,"ERROR")))</f>
        <v>ERROR</v>
      </c>
      <c r="G77" t="str">
        <f>+IF('liq finales'!C75="D",42,IF('liq finales'!C75="E",VLOOKUP('liq finales'!F75,TABLAS!$A$4:$C$54,2,FALSE),IF('liq finales'!C75="C",VLOOKUP('liq finales'!F75,TABLAS!$A$4:$C$54,3,FALSE),"ERROR")))</f>
        <v>ERROR</v>
      </c>
      <c r="H77" s="59" t="str">
        <f>+IF('liq finales'!C75="D",30,IF('liq finales'!C75="E",25,IF('liq finales'!C75="C",25,"ERROR")))</f>
        <v>ERROR</v>
      </c>
    </row>
    <row r="78" spans="1:8">
      <c r="A78">
        <f>+MONTH('liq finales'!$D$8)</f>
        <v>3</v>
      </c>
      <c r="B78">
        <f>+IF(YEAR('liq finales'!D76)&lt;YEAR('liq finales'!$D$7),DAYS360('liq finales'!$D$7,'liq finales'!$D$8)+1,DAYS360('liq finales'!D76,'liq finales'!$D$8)+1)</f>
        <v>90</v>
      </c>
      <c r="C78">
        <f>+IF(A78&lt;7,IF(('liq finales'!$D$7)&lt;'liq finales'!D76,DAYS360('liq finales'!D76,'liq finales'!$D$8)+1,DAYS360('liq finales'!$D$7,'liq finales'!$D$8)+1),0)</f>
        <v>90</v>
      </c>
      <c r="D78">
        <f>+IF(A78&gt;6,IF(('liq finales'!$D$7+180)&lt;'liq finales'!D76,DAYS360('liq finales'!D76,'liq finales'!$D$8),DAYS360('liq finales'!$D$7+180,'liq finales'!$D$8)),0)</f>
        <v>0</v>
      </c>
      <c r="E78">
        <f t="shared" si="1"/>
        <v>90</v>
      </c>
      <c r="F78" s="5" t="str">
        <f>+IF('liq finales'!C76="D",(0.81-$F$10/100),IF('liq finales'!C76="E",0.83,IF('liq finales'!C76="C",0.82,"ERROR")))</f>
        <v>ERROR</v>
      </c>
      <c r="G78" t="str">
        <f>+IF('liq finales'!C76="D",42,IF('liq finales'!C76="E",VLOOKUP('liq finales'!F76,TABLAS!$A$4:$C$54,2,FALSE),IF('liq finales'!C76="C",VLOOKUP('liq finales'!F76,TABLAS!$A$4:$C$54,3,FALSE),"ERROR")))</f>
        <v>ERROR</v>
      </c>
      <c r="H78" s="59" t="str">
        <f>+IF('liq finales'!C76="D",30,IF('liq finales'!C76="E",25,IF('liq finales'!C76="C",25,"ERROR")))</f>
        <v>ERROR</v>
      </c>
    </row>
    <row r="79" spans="1:8">
      <c r="A79">
        <f>+MONTH('liq finales'!$D$8)</f>
        <v>3</v>
      </c>
      <c r="B79">
        <f>+IF(YEAR('liq finales'!D77)&lt;YEAR('liq finales'!$D$7),DAYS360('liq finales'!$D$7,'liq finales'!$D$8)+1,DAYS360('liq finales'!D77,'liq finales'!$D$8)+1)</f>
        <v>90</v>
      </c>
      <c r="C79">
        <f>+IF(A79&lt;7,IF(('liq finales'!$D$7)&lt;'liq finales'!D77,DAYS360('liq finales'!D77,'liq finales'!$D$8)+1,DAYS360('liq finales'!$D$7,'liq finales'!$D$8)+1),0)</f>
        <v>90</v>
      </c>
      <c r="D79">
        <f>+IF(A79&gt;6,IF(('liq finales'!$D$7+180)&lt;'liq finales'!D77,DAYS360('liq finales'!D77,'liq finales'!$D$8),DAYS360('liq finales'!$D$7+180,'liq finales'!$D$8)),0)</f>
        <v>0</v>
      </c>
      <c r="E79">
        <f t="shared" si="1"/>
        <v>90</v>
      </c>
      <c r="F79" s="5" t="str">
        <f>+IF('liq finales'!C77="D",(0.81-$F$10/100),IF('liq finales'!C77="E",0.83,IF('liq finales'!C77="C",0.82,"ERROR")))</f>
        <v>ERROR</v>
      </c>
      <c r="G79" t="str">
        <f>+IF('liq finales'!C77="D",42,IF('liq finales'!C77="E",VLOOKUP('liq finales'!F77,TABLAS!$A$4:$C$54,2,FALSE),IF('liq finales'!C77="C",VLOOKUP('liq finales'!F77,TABLAS!$A$4:$C$54,3,FALSE),"ERROR")))</f>
        <v>ERROR</v>
      </c>
      <c r="H79" s="59" t="str">
        <f>+IF('liq finales'!C77="D",30,IF('liq finales'!C77="E",25,IF('liq finales'!C77="C",25,"ERROR")))</f>
        <v>ERROR</v>
      </c>
    </row>
    <row r="80" spans="1:8">
      <c r="A80">
        <f>+MONTH('liq finales'!$D$8)</f>
        <v>3</v>
      </c>
      <c r="B80">
        <f>+IF(YEAR('liq finales'!D78)&lt;YEAR('liq finales'!$D$7),DAYS360('liq finales'!$D$7,'liq finales'!$D$8)+1,DAYS360('liq finales'!D78,'liq finales'!$D$8)+1)</f>
        <v>90</v>
      </c>
      <c r="C80">
        <f>+IF(A80&lt;7,IF(('liq finales'!$D$7)&lt;'liq finales'!D78,DAYS360('liq finales'!D78,'liq finales'!$D$8)+1,DAYS360('liq finales'!$D$7,'liq finales'!$D$8)+1),0)</f>
        <v>90</v>
      </c>
      <c r="D80">
        <f>+IF(A80&gt;6,IF(('liq finales'!$D$7+180)&lt;'liq finales'!D78,DAYS360('liq finales'!D78,'liq finales'!$D$8),DAYS360('liq finales'!$D$7+180,'liq finales'!$D$8)),0)</f>
        <v>0</v>
      </c>
      <c r="E80">
        <f t="shared" si="1"/>
        <v>90</v>
      </c>
      <c r="F80" s="5" t="str">
        <f>+IF('liq finales'!C78="D",(0.81-$F$10/100),IF('liq finales'!C78="E",0.83,IF('liq finales'!C78="C",0.82,"ERROR")))</f>
        <v>ERROR</v>
      </c>
      <c r="G80" t="str">
        <f>+IF('liq finales'!C78="D",42,IF('liq finales'!C78="E",VLOOKUP('liq finales'!F78,TABLAS!$A$4:$C$54,2,FALSE),IF('liq finales'!C78="C",VLOOKUP('liq finales'!F78,TABLAS!$A$4:$C$54,3,FALSE),"ERROR")))</f>
        <v>ERROR</v>
      </c>
      <c r="H80" s="59" t="str">
        <f>+IF('liq finales'!C78="D",30,IF('liq finales'!C78="E",25,IF('liq finales'!C78="C",25,"ERROR")))</f>
        <v>ERROR</v>
      </c>
    </row>
    <row r="81" spans="1:8">
      <c r="A81">
        <f>+MONTH('liq finales'!$D$8)</f>
        <v>3</v>
      </c>
      <c r="B81">
        <f>+IF(YEAR('liq finales'!D79)&lt;YEAR('liq finales'!$D$7),DAYS360('liq finales'!$D$7,'liq finales'!$D$8)+1,DAYS360('liq finales'!D79,'liq finales'!$D$8)+1)</f>
        <v>90</v>
      </c>
      <c r="C81">
        <f>+IF(A81&lt;7,IF(('liq finales'!$D$7)&lt;'liq finales'!D79,DAYS360('liq finales'!D79,'liq finales'!$D$8)+1,DAYS360('liq finales'!$D$7,'liq finales'!$D$8)+1),0)</f>
        <v>90</v>
      </c>
      <c r="D81">
        <f>+IF(A81&gt;6,IF(('liq finales'!$D$7+180)&lt;'liq finales'!D79,DAYS360('liq finales'!D79,'liq finales'!$D$8),DAYS360('liq finales'!$D$7+180,'liq finales'!$D$8)),0)</f>
        <v>0</v>
      </c>
      <c r="E81">
        <f t="shared" si="1"/>
        <v>90</v>
      </c>
      <c r="F81" s="5" t="str">
        <f>+IF('liq finales'!C79="D",(0.81-$F$10/100),IF('liq finales'!C79="E",0.83,IF('liq finales'!C79="C",0.82,"ERROR")))</f>
        <v>ERROR</v>
      </c>
      <c r="G81" t="str">
        <f>+IF('liq finales'!C79="D",42,IF('liq finales'!C79="E",VLOOKUP('liq finales'!F79,TABLAS!$A$4:$C$54,2,FALSE),IF('liq finales'!C79="C",VLOOKUP('liq finales'!F79,TABLAS!$A$4:$C$54,3,FALSE),"ERROR")))</f>
        <v>ERROR</v>
      </c>
      <c r="H81" s="59" t="str">
        <f>+IF('liq finales'!C79="D",30,IF('liq finales'!C79="E",25,IF('liq finales'!C79="C",25,"ERROR")))</f>
        <v>ERROR</v>
      </c>
    </row>
    <row r="82" spans="1:8">
      <c r="A82">
        <f>+MONTH('liq finales'!$D$8)</f>
        <v>3</v>
      </c>
      <c r="B82">
        <f>+IF(YEAR('liq finales'!D80)&lt;YEAR('liq finales'!$D$7),DAYS360('liq finales'!$D$7,'liq finales'!$D$8)+1,DAYS360('liq finales'!D80,'liq finales'!$D$8)+1)</f>
        <v>90</v>
      </c>
      <c r="C82">
        <f>+IF(A82&lt;7,IF(('liq finales'!$D$7)&lt;'liq finales'!D80,DAYS360('liq finales'!D80,'liq finales'!$D$8)+1,DAYS360('liq finales'!$D$7,'liq finales'!$D$8)+1),0)</f>
        <v>90</v>
      </c>
      <c r="D82">
        <f>+IF(A82&gt;6,IF(('liq finales'!$D$7+180)&lt;'liq finales'!D80,DAYS360('liq finales'!D80,'liq finales'!$D$8),DAYS360('liq finales'!$D$7+180,'liq finales'!$D$8)),0)</f>
        <v>0</v>
      </c>
      <c r="E82">
        <f t="shared" si="1"/>
        <v>90</v>
      </c>
      <c r="F82" s="5" t="str">
        <f>+IF('liq finales'!C80="D",(0.81-$F$10/100),IF('liq finales'!C80="E",0.83,IF('liq finales'!C80="C",0.82,"ERROR")))</f>
        <v>ERROR</v>
      </c>
      <c r="G82" t="str">
        <f>+IF('liq finales'!C80="D",42,IF('liq finales'!C80="E",VLOOKUP('liq finales'!F80,TABLAS!$A$4:$C$54,2,FALSE),IF('liq finales'!C80="C",VLOOKUP('liq finales'!F80,TABLAS!$A$4:$C$54,3,FALSE),"ERROR")))</f>
        <v>ERROR</v>
      </c>
      <c r="H82" s="59" t="str">
        <f>+IF('liq finales'!C80="D",30,IF('liq finales'!C80="E",25,IF('liq finales'!C80="C",25,"ERROR")))</f>
        <v>ERROR</v>
      </c>
    </row>
    <row r="83" spans="1:8">
      <c r="A83">
        <f>+MONTH('liq finales'!$D$8)</f>
        <v>3</v>
      </c>
      <c r="B83">
        <f>+IF(YEAR('liq finales'!D81)&lt;YEAR('liq finales'!$D$7),DAYS360('liq finales'!$D$7,'liq finales'!$D$8)+1,DAYS360('liq finales'!D81,'liq finales'!$D$8)+1)</f>
        <v>90</v>
      </c>
      <c r="C83">
        <f>+IF(A83&lt;7,IF(('liq finales'!$D$7)&lt;'liq finales'!D81,DAYS360('liq finales'!D81,'liq finales'!$D$8)+1,DAYS360('liq finales'!$D$7,'liq finales'!$D$8)+1),0)</f>
        <v>90</v>
      </c>
      <c r="D83">
        <f>+IF(A83&gt;6,IF(('liq finales'!$D$7+180)&lt;'liq finales'!D81,DAYS360('liq finales'!D81,'liq finales'!$D$8),DAYS360('liq finales'!$D$7+180,'liq finales'!$D$8)),0)</f>
        <v>0</v>
      </c>
      <c r="E83">
        <f t="shared" si="1"/>
        <v>90</v>
      </c>
      <c r="F83" s="5" t="str">
        <f>+IF('liq finales'!C81="D",(0.81-$F$10/100),IF('liq finales'!C81="E",0.83,IF('liq finales'!C81="C",0.82,"ERROR")))</f>
        <v>ERROR</v>
      </c>
      <c r="G83" t="str">
        <f>+IF('liq finales'!C81="D",42,IF('liq finales'!C81="E",VLOOKUP('liq finales'!F81,TABLAS!$A$4:$C$54,2,FALSE),IF('liq finales'!C81="C",VLOOKUP('liq finales'!F81,TABLAS!$A$4:$C$54,3,FALSE),"ERROR")))</f>
        <v>ERROR</v>
      </c>
      <c r="H83" s="59" t="str">
        <f>+IF('liq finales'!C81="D",30,IF('liq finales'!C81="E",25,IF('liq finales'!C81="C",25,"ERROR")))</f>
        <v>ERROR</v>
      </c>
    </row>
    <row r="84" spans="1:8">
      <c r="A84">
        <f>+MONTH('liq finales'!$D$8)</f>
        <v>3</v>
      </c>
      <c r="B84">
        <f>+IF(YEAR('liq finales'!D82)&lt;YEAR('liq finales'!$D$7),DAYS360('liq finales'!$D$7,'liq finales'!$D$8)+1,DAYS360('liq finales'!D82,'liq finales'!$D$8)+1)</f>
        <v>90</v>
      </c>
      <c r="C84">
        <f>+IF(A84&lt;7,IF(('liq finales'!$D$7)&lt;'liq finales'!D82,DAYS360('liq finales'!D82,'liq finales'!$D$8)+1,DAYS360('liq finales'!$D$7,'liq finales'!$D$8)+1),0)</f>
        <v>90</v>
      </c>
      <c r="D84">
        <f>+IF(A84&gt;6,IF(('liq finales'!$D$7+180)&lt;'liq finales'!D82,DAYS360('liq finales'!D82,'liq finales'!$D$8),DAYS360('liq finales'!$D$7+180,'liq finales'!$D$8)),0)</f>
        <v>0</v>
      </c>
      <c r="E84">
        <f t="shared" si="1"/>
        <v>90</v>
      </c>
      <c r="F84" s="5" t="str">
        <f>+IF('liq finales'!C82="D",(0.81-$F$10/100),IF('liq finales'!C82="E",0.83,IF('liq finales'!C82="C",0.82,"ERROR")))</f>
        <v>ERROR</v>
      </c>
      <c r="G84" t="str">
        <f>+IF('liq finales'!C82="D",42,IF('liq finales'!C82="E",VLOOKUP('liq finales'!F82,TABLAS!$A$4:$C$54,2,FALSE),IF('liq finales'!C82="C",VLOOKUP('liq finales'!F82,TABLAS!$A$4:$C$54,3,FALSE),"ERROR")))</f>
        <v>ERROR</v>
      </c>
      <c r="H84" s="59" t="str">
        <f>+IF('liq finales'!C82="D",30,IF('liq finales'!C82="E",25,IF('liq finales'!C82="C",25,"ERROR")))</f>
        <v>ERROR</v>
      </c>
    </row>
    <row r="85" spans="1:8">
      <c r="A85">
        <f>+MONTH('liq finales'!$D$8)</f>
        <v>3</v>
      </c>
      <c r="B85">
        <f>+IF(YEAR('liq finales'!D83)&lt;YEAR('liq finales'!$D$7),DAYS360('liq finales'!$D$7,'liq finales'!$D$8)+1,DAYS360('liq finales'!D83,'liq finales'!$D$8)+1)</f>
        <v>90</v>
      </c>
      <c r="C85">
        <f>+IF(A85&lt;7,IF(('liq finales'!$D$7)&lt;'liq finales'!D83,DAYS360('liq finales'!D83,'liq finales'!$D$8)+1,DAYS360('liq finales'!$D$7,'liq finales'!$D$8)+1),0)</f>
        <v>90</v>
      </c>
      <c r="D85">
        <f>+IF(A85&gt;6,IF(('liq finales'!$D$7+180)&lt;'liq finales'!D83,DAYS360('liq finales'!D83,'liq finales'!$D$8),DAYS360('liq finales'!$D$7+180,'liq finales'!$D$8)),0)</f>
        <v>0</v>
      </c>
      <c r="E85">
        <f t="shared" si="1"/>
        <v>90</v>
      </c>
      <c r="F85" s="5" t="str">
        <f>+IF('liq finales'!C83="D",(0.81-$F$10/100),IF('liq finales'!C83="E",0.83,IF('liq finales'!C83="C",0.82,"ERROR")))</f>
        <v>ERROR</v>
      </c>
      <c r="G85" t="str">
        <f>+IF('liq finales'!C83="D",42,IF('liq finales'!C83="E",VLOOKUP('liq finales'!F83,TABLAS!$A$4:$C$54,2,FALSE),IF('liq finales'!C83="C",VLOOKUP('liq finales'!F83,TABLAS!$A$4:$C$54,3,FALSE),"ERROR")))</f>
        <v>ERROR</v>
      </c>
      <c r="H85" s="59" t="str">
        <f>+IF('liq finales'!C83="D",30,IF('liq finales'!C83="E",25,IF('liq finales'!C83="C",25,"ERROR")))</f>
        <v>ERROR</v>
      </c>
    </row>
    <row r="86" spans="1:8">
      <c r="A86">
        <f>+MONTH('liq finales'!$D$8)</f>
        <v>3</v>
      </c>
      <c r="B86">
        <f>+IF(YEAR('liq finales'!D84)&lt;YEAR('liq finales'!$D$7),DAYS360('liq finales'!$D$7,'liq finales'!$D$8)+1,DAYS360('liq finales'!D84,'liq finales'!$D$8)+1)</f>
        <v>90</v>
      </c>
      <c r="C86">
        <f>+IF(A86&lt;7,IF(('liq finales'!$D$7)&lt;'liq finales'!D84,DAYS360('liq finales'!D84,'liq finales'!$D$8)+1,DAYS360('liq finales'!$D$7,'liq finales'!$D$8)+1),0)</f>
        <v>90</v>
      </c>
      <c r="D86">
        <f>+IF(A86&gt;6,IF(('liq finales'!$D$7+180)&lt;'liq finales'!D84,DAYS360('liq finales'!D84,'liq finales'!$D$8),DAYS360('liq finales'!$D$7+180,'liq finales'!$D$8)),0)</f>
        <v>0</v>
      </c>
      <c r="E86">
        <f t="shared" si="1"/>
        <v>90</v>
      </c>
      <c r="F86" s="5" t="str">
        <f>+IF('liq finales'!C84="D",(0.81-$F$10/100),IF('liq finales'!C84="E",0.83,IF('liq finales'!C84="C",0.82,"ERROR")))</f>
        <v>ERROR</v>
      </c>
      <c r="G86" t="str">
        <f>+IF('liq finales'!C84="D",42,IF('liq finales'!C84="E",VLOOKUP('liq finales'!F84,TABLAS!$A$4:$C$54,2,FALSE),IF('liq finales'!C84="C",VLOOKUP('liq finales'!F84,TABLAS!$A$4:$C$54,3,FALSE),"ERROR")))</f>
        <v>ERROR</v>
      </c>
      <c r="H86" s="59" t="str">
        <f>+IF('liq finales'!C84="D",30,IF('liq finales'!C84="E",25,IF('liq finales'!C84="C",25,"ERROR")))</f>
        <v>ERROR</v>
      </c>
    </row>
    <row r="87" spans="1:8">
      <c r="A87">
        <f>+MONTH('liq finales'!$D$8)</f>
        <v>3</v>
      </c>
      <c r="B87">
        <f>+IF(YEAR('liq finales'!D85)&lt;YEAR('liq finales'!$D$7),DAYS360('liq finales'!$D$7,'liq finales'!$D$8)+1,DAYS360('liq finales'!D85,'liq finales'!$D$8)+1)</f>
        <v>90</v>
      </c>
      <c r="C87">
        <f>+IF(A87&lt;7,IF(('liq finales'!$D$7)&lt;'liq finales'!D85,DAYS360('liq finales'!D85,'liq finales'!$D$8)+1,DAYS360('liq finales'!$D$7,'liq finales'!$D$8)+1),0)</f>
        <v>90</v>
      </c>
      <c r="D87">
        <f>+IF(A87&gt;6,IF(('liq finales'!$D$7+180)&lt;'liq finales'!D85,DAYS360('liq finales'!D85,'liq finales'!$D$8),DAYS360('liq finales'!$D$7+180,'liq finales'!$D$8)),0)</f>
        <v>0</v>
      </c>
      <c r="E87">
        <f t="shared" si="1"/>
        <v>90</v>
      </c>
      <c r="F87" s="5" t="str">
        <f>+IF('liq finales'!C85="D",(0.81-$F$10/100),IF('liq finales'!C85="E",0.83,IF('liq finales'!C85="C",0.82,"ERROR")))</f>
        <v>ERROR</v>
      </c>
      <c r="G87" t="str">
        <f>+IF('liq finales'!C85="D",42,IF('liq finales'!C85="E",VLOOKUP('liq finales'!F85,TABLAS!$A$4:$C$54,2,FALSE),IF('liq finales'!C85="C",VLOOKUP('liq finales'!F85,TABLAS!$A$4:$C$54,3,FALSE),"ERROR")))</f>
        <v>ERROR</v>
      </c>
      <c r="H87" s="59" t="str">
        <f>+IF('liq finales'!C85="D",30,IF('liq finales'!C85="E",25,IF('liq finales'!C85="C",25,"ERROR")))</f>
        <v>ERROR</v>
      </c>
    </row>
    <row r="88" spans="1:8">
      <c r="A88">
        <f>+MONTH('liq finales'!$D$8)</f>
        <v>3</v>
      </c>
      <c r="B88">
        <f>+IF(YEAR('liq finales'!D86)&lt;YEAR('liq finales'!$D$7),DAYS360('liq finales'!$D$7,'liq finales'!$D$8)+1,DAYS360('liq finales'!D86,'liq finales'!$D$8)+1)</f>
        <v>90</v>
      </c>
      <c r="C88">
        <f>+IF(A88&lt;7,IF(('liq finales'!$D$7)&lt;'liq finales'!D86,DAYS360('liq finales'!D86,'liq finales'!$D$8)+1,DAYS360('liq finales'!$D$7,'liq finales'!$D$8)+1),0)</f>
        <v>90</v>
      </c>
      <c r="D88">
        <f>+IF(A88&gt;6,IF(('liq finales'!$D$7+180)&lt;'liq finales'!D86,DAYS360('liq finales'!D86,'liq finales'!$D$8),DAYS360('liq finales'!$D$7+180,'liq finales'!$D$8)),0)</f>
        <v>0</v>
      </c>
      <c r="E88">
        <f t="shared" si="1"/>
        <v>90</v>
      </c>
      <c r="F88" s="5" t="str">
        <f>+IF('liq finales'!C86="D",(0.81-$F$10/100),IF('liq finales'!C86="E",0.83,IF('liq finales'!C86="C",0.82,"ERROR")))</f>
        <v>ERROR</v>
      </c>
      <c r="G88" t="str">
        <f>+IF('liq finales'!C86="D",42,IF('liq finales'!C86="E",VLOOKUP('liq finales'!F86,TABLAS!$A$4:$C$54,2,FALSE),IF('liq finales'!C86="C",VLOOKUP('liq finales'!F86,TABLAS!$A$4:$C$54,3,FALSE),"ERROR")))</f>
        <v>ERROR</v>
      </c>
      <c r="H88" s="59" t="str">
        <f>+IF('liq finales'!C86="D",30,IF('liq finales'!C86="E",25,IF('liq finales'!C86="C",25,"ERROR")))</f>
        <v>ERROR</v>
      </c>
    </row>
    <row r="89" spans="1:8">
      <c r="A89">
        <f>+MONTH('liq finales'!$D$8)</f>
        <v>3</v>
      </c>
      <c r="B89">
        <f>+IF(YEAR('liq finales'!D87)&lt;YEAR('liq finales'!$D$7),DAYS360('liq finales'!$D$7,'liq finales'!$D$8)+1,DAYS360('liq finales'!D87,'liq finales'!$D$8)+1)</f>
        <v>90</v>
      </c>
      <c r="C89">
        <f>+IF(A89&lt;7,IF(('liq finales'!$D$7)&lt;'liq finales'!D87,DAYS360('liq finales'!D87,'liq finales'!$D$8)+1,DAYS360('liq finales'!$D$7,'liq finales'!$D$8)+1),0)</f>
        <v>90</v>
      </c>
      <c r="D89">
        <f>+IF(A89&gt;6,IF(('liq finales'!$D$7+180)&lt;'liq finales'!D87,DAYS360('liq finales'!D87,'liq finales'!$D$8),DAYS360('liq finales'!$D$7+180,'liq finales'!$D$8)),0)</f>
        <v>0</v>
      </c>
      <c r="E89">
        <f t="shared" si="1"/>
        <v>90</v>
      </c>
      <c r="F89" s="5" t="str">
        <f>+IF('liq finales'!C87="D",(0.81-$F$10/100),IF('liq finales'!C87="E",0.83,IF('liq finales'!C87="C",0.82,"ERROR")))</f>
        <v>ERROR</v>
      </c>
      <c r="G89" t="str">
        <f>+IF('liq finales'!C87="D",42,IF('liq finales'!C87="E",VLOOKUP('liq finales'!F87,TABLAS!$A$4:$C$54,2,FALSE),IF('liq finales'!C87="C",VLOOKUP('liq finales'!F87,TABLAS!$A$4:$C$54,3,FALSE),"ERROR")))</f>
        <v>ERROR</v>
      </c>
      <c r="H89" s="59" t="str">
        <f>+IF('liq finales'!C87="D",30,IF('liq finales'!C87="E",25,IF('liq finales'!C87="C",25,"ERROR")))</f>
        <v>ERROR</v>
      </c>
    </row>
    <row r="90" spans="1:8">
      <c r="A90">
        <f>+MONTH('liq finales'!$D$8)</f>
        <v>3</v>
      </c>
      <c r="B90">
        <f>+IF(YEAR('liq finales'!D88)&lt;YEAR('liq finales'!$D$7),DAYS360('liq finales'!$D$7,'liq finales'!$D$8)+1,DAYS360('liq finales'!D88,'liq finales'!$D$8)+1)</f>
        <v>90</v>
      </c>
      <c r="C90">
        <f>+IF(A90&lt;7,IF(('liq finales'!$D$7)&lt;'liq finales'!D88,DAYS360('liq finales'!D88,'liq finales'!$D$8)+1,DAYS360('liq finales'!$D$7,'liq finales'!$D$8)+1),0)</f>
        <v>90</v>
      </c>
      <c r="D90">
        <f>+IF(A90&gt;6,IF(('liq finales'!$D$7+180)&lt;'liq finales'!D88,DAYS360('liq finales'!D88,'liq finales'!$D$8),DAYS360('liq finales'!$D$7+180,'liq finales'!$D$8)),0)</f>
        <v>0</v>
      </c>
      <c r="E90">
        <f t="shared" si="1"/>
        <v>90</v>
      </c>
      <c r="F90" s="5" t="str">
        <f>+IF('liq finales'!C88="D",(0.81-$F$10/100),IF('liq finales'!C88="E",0.83,IF('liq finales'!C88="C",0.82,"ERROR")))</f>
        <v>ERROR</v>
      </c>
      <c r="G90" t="str">
        <f>+IF('liq finales'!C88="D",42,IF('liq finales'!C88="E",VLOOKUP('liq finales'!F88,TABLAS!$A$4:$C$54,2,FALSE),IF('liq finales'!C88="C",VLOOKUP('liq finales'!F88,TABLAS!$A$4:$C$54,3,FALSE),"ERROR")))</f>
        <v>ERROR</v>
      </c>
      <c r="H90" s="59" t="str">
        <f>+IF('liq finales'!C88="D",30,IF('liq finales'!C88="E",25,IF('liq finales'!C88="C",25,"ERROR")))</f>
        <v>ERROR</v>
      </c>
    </row>
    <row r="91" spans="1:8">
      <c r="A91">
        <f>+MONTH('liq finales'!$D$8)</f>
        <v>3</v>
      </c>
      <c r="B91">
        <f>+IF(YEAR('liq finales'!D89)&lt;YEAR('liq finales'!$D$7),DAYS360('liq finales'!$D$7,'liq finales'!$D$8)+1,DAYS360('liq finales'!D89,'liq finales'!$D$8)+1)</f>
        <v>90</v>
      </c>
      <c r="C91">
        <f>+IF(A91&lt;7,IF(('liq finales'!$D$7)&lt;'liq finales'!D89,DAYS360('liq finales'!D89,'liq finales'!$D$8)+1,DAYS360('liq finales'!$D$7,'liq finales'!$D$8)+1),0)</f>
        <v>90</v>
      </c>
      <c r="D91">
        <f>+IF(A91&gt;6,IF(('liq finales'!$D$7+180)&lt;'liq finales'!D89,DAYS360('liq finales'!D89,'liq finales'!$D$8),DAYS360('liq finales'!$D$7+180,'liq finales'!$D$8)),0)</f>
        <v>0</v>
      </c>
      <c r="E91">
        <f t="shared" si="1"/>
        <v>90</v>
      </c>
      <c r="F91" s="5" t="str">
        <f>+IF('liq finales'!C89="D",(0.81-$F$10/100),IF('liq finales'!C89="E",0.83,IF('liq finales'!C89="C",0.82,"ERROR")))</f>
        <v>ERROR</v>
      </c>
      <c r="G91" t="str">
        <f>+IF('liq finales'!C89="D",42,IF('liq finales'!C89="E",VLOOKUP('liq finales'!F89,TABLAS!$A$4:$C$54,2,FALSE),IF('liq finales'!C89="C",VLOOKUP('liq finales'!F89,TABLAS!$A$4:$C$54,3,FALSE),"ERROR")))</f>
        <v>ERROR</v>
      </c>
      <c r="H91" s="59" t="str">
        <f>+IF('liq finales'!C89="D",30,IF('liq finales'!C89="E",25,IF('liq finales'!C89="C",25,"ERROR")))</f>
        <v>ERROR</v>
      </c>
    </row>
    <row r="92" spans="1:8">
      <c r="A92">
        <f>+MONTH('liq finales'!$D$8)</f>
        <v>3</v>
      </c>
      <c r="B92">
        <f>+IF(YEAR('liq finales'!D90)&lt;YEAR('liq finales'!$D$7),DAYS360('liq finales'!$D$7,'liq finales'!$D$8)+1,DAYS360('liq finales'!D90,'liq finales'!$D$8)+1)</f>
        <v>90</v>
      </c>
      <c r="C92">
        <f>+IF(A92&lt;7,IF(('liq finales'!$D$7)&lt;'liq finales'!D90,DAYS360('liq finales'!D90,'liq finales'!$D$8)+1,DAYS360('liq finales'!$D$7,'liq finales'!$D$8)+1),0)</f>
        <v>90</v>
      </c>
      <c r="D92">
        <f>+IF(A92&gt;6,IF(('liq finales'!$D$7+180)&lt;'liq finales'!D90,DAYS360('liq finales'!D90,'liq finales'!$D$8),DAYS360('liq finales'!$D$7+180,'liq finales'!$D$8)),0)</f>
        <v>0</v>
      </c>
      <c r="E92">
        <f t="shared" si="1"/>
        <v>90</v>
      </c>
      <c r="F92" s="5" t="str">
        <f>+IF('liq finales'!C90="D",(0.81-$F$10/100),IF('liq finales'!C90="E",0.83,IF('liq finales'!C90="C",0.82,"ERROR")))</f>
        <v>ERROR</v>
      </c>
      <c r="G92" t="str">
        <f>+IF('liq finales'!C90="D",42,IF('liq finales'!C90="E",VLOOKUP('liq finales'!F90,TABLAS!$A$4:$C$54,2,FALSE),IF('liq finales'!C90="C",VLOOKUP('liq finales'!F90,TABLAS!$A$4:$C$54,3,FALSE),"ERROR")))</f>
        <v>ERROR</v>
      </c>
      <c r="H92" s="59" t="str">
        <f>+IF('liq finales'!C90="D",30,IF('liq finales'!C90="E",25,IF('liq finales'!C90="C",25,"ERROR")))</f>
        <v>ERROR</v>
      </c>
    </row>
    <row r="93" spans="1:8">
      <c r="A93">
        <f>+MONTH('liq finales'!$D$8)</f>
        <v>3</v>
      </c>
      <c r="B93">
        <f>+IF(YEAR('liq finales'!D91)&lt;YEAR('liq finales'!$D$7),DAYS360('liq finales'!$D$7,'liq finales'!$D$8)+1,DAYS360('liq finales'!D91,'liq finales'!$D$8)+1)</f>
        <v>90</v>
      </c>
      <c r="C93">
        <f>+IF(A93&lt;7,IF(('liq finales'!$D$7)&lt;'liq finales'!D91,DAYS360('liq finales'!D91,'liq finales'!$D$8)+1,DAYS360('liq finales'!$D$7,'liq finales'!$D$8)+1),0)</f>
        <v>90</v>
      </c>
      <c r="D93">
        <f>+IF(A93&gt;6,IF(('liq finales'!$D$7+180)&lt;'liq finales'!D91,DAYS360('liq finales'!D91,'liq finales'!$D$8),DAYS360('liq finales'!$D$7+180,'liq finales'!$D$8)),0)</f>
        <v>0</v>
      </c>
      <c r="E93">
        <f t="shared" si="1"/>
        <v>90</v>
      </c>
      <c r="F93" s="5" t="str">
        <f>+IF('liq finales'!C91="D",(0.81-$F$10/100),IF('liq finales'!C91="E",0.83,IF('liq finales'!C91="C",0.82,"ERROR")))</f>
        <v>ERROR</v>
      </c>
      <c r="G93" t="str">
        <f>+IF('liq finales'!C91="D",42,IF('liq finales'!C91="E",VLOOKUP('liq finales'!F91,TABLAS!$A$4:$C$54,2,FALSE),IF('liq finales'!C91="C",VLOOKUP('liq finales'!F91,TABLAS!$A$4:$C$54,3,FALSE),"ERROR")))</f>
        <v>ERROR</v>
      </c>
      <c r="H93" s="59" t="str">
        <f>+IF('liq finales'!C91="D",30,IF('liq finales'!C91="E",25,IF('liq finales'!C91="C",25,"ERROR")))</f>
        <v>ERROR</v>
      </c>
    </row>
    <row r="94" spans="1:8">
      <c r="A94">
        <f>+MONTH('liq finales'!$D$8)</f>
        <v>3</v>
      </c>
      <c r="B94">
        <f>+IF(YEAR('liq finales'!D92)&lt;YEAR('liq finales'!$D$7),DAYS360('liq finales'!$D$7,'liq finales'!$D$8)+1,DAYS360('liq finales'!D92,'liq finales'!$D$8)+1)</f>
        <v>90</v>
      </c>
      <c r="C94">
        <f>+IF(A94&lt;7,IF(('liq finales'!$D$7)&lt;'liq finales'!D92,DAYS360('liq finales'!D92,'liq finales'!$D$8)+1,DAYS360('liq finales'!$D$7,'liq finales'!$D$8)+1),0)</f>
        <v>90</v>
      </c>
      <c r="D94">
        <f>+IF(A94&gt;6,IF(('liq finales'!$D$7+180)&lt;'liq finales'!D92,DAYS360('liq finales'!D92,'liq finales'!$D$8),DAYS360('liq finales'!$D$7+180,'liq finales'!$D$8)),0)</f>
        <v>0</v>
      </c>
      <c r="E94">
        <f t="shared" si="1"/>
        <v>90</v>
      </c>
      <c r="F94" s="5" t="str">
        <f>+IF('liq finales'!C92="D",(0.81-$F$10/100),IF('liq finales'!C92="E",0.83,IF('liq finales'!C92="C",0.82,"ERROR")))</f>
        <v>ERROR</v>
      </c>
      <c r="G94" t="str">
        <f>+IF('liq finales'!C92="D",42,IF('liq finales'!C92="E",VLOOKUP('liq finales'!F92,TABLAS!$A$4:$C$54,2,FALSE),IF('liq finales'!C92="C",VLOOKUP('liq finales'!F92,TABLAS!$A$4:$C$54,3,FALSE),"ERROR")))</f>
        <v>ERROR</v>
      </c>
      <c r="H94" s="59" t="str">
        <f>+IF('liq finales'!C92="D",30,IF('liq finales'!C92="E",25,IF('liq finales'!C92="C",25,"ERROR")))</f>
        <v>ERROR</v>
      </c>
    </row>
    <row r="95" spans="1:8">
      <c r="A95">
        <f>+MONTH('liq finales'!$D$8)</f>
        <v>3</v>
      </c>
      <c r="B95">
        <f>+IF(YEAR('liq finales'!D93)&lt;YEAR('liq finales'!$D$7),DAYS360('liq finales'!$D$7,'liq finales'!$D$8)+1,DAYS360('liq finales'!D93,'liq finales'!$D$8)+1)</f>
        <v>90</v>
      </c>
      <c r="C95">
        <f>+IF(A95&lt;7,IF(('liq finales'!$D$7)&lt;'liq finales'!D93,DAYS360('liq finales'!D93,'liq finales'!$D$8)+1,DAYS360('liq finales'!$D$7,'liq finales'!$D$8)+1),0)</f>
        <v>90</v>
      </c>
      <c r="D95">
        <f>+IF(A95&gt;6,IF(('liq finales'!$D$7+180)&lt;'liq finales'!D93,DAYS360('liq finales'!D93,'liq finales'!$D$8),DAYS360('liq finales'!$D$7+180,'liq finales'!$D$8)),0)</f>
        <v>0</v>
      </c>
      <c r="E95">
        <f t="shared" si="1"/>
        <v>90</v>
      </c>
      <c r="F95" s="5" t="str">
        <f>+IF('liq finales'!C93="D",(0.81-$F$10/100),IF('liq finales'!C93="E",0.83,IF('liq finales'!C93="C",0.82,"ERROR")))</f>
        <v>ERROR</v>
      </c>
      <c r="G95" t="str">
        <f>+IF('liq finales'!C93="D",42,IF('liq finales'!C93="E",VLOOKUP('liq finales'!F93,TABLAS!$A$4:$C$54,2,FALSE),IF('liq finales'!C93="C",VLOOKUP('liq finales'!F93,TABLAS!$A$4:$C$54,3,FALSE),"ERROR")))</f>
        <v>ERROR</v>
      </c>
      <c r="H95" s="59" t="str">
        <f>+IF('liq finales'!C93="D",30,IF('liq finales'!C93="E",25,IF('liq finales'!C93="C",25,"ERROR")))</f>
        <v>ERROR</v>
      </c>
    </row>
    <row r="96" spans="1:8">
      <c r="A96">
        <f>+MONTH('liq finales'!$D$8)</f>
        <v>3</v>
      </c>
      <c r="B96">
        <f>+IF(YEAR('liq finales'!D94)&lt;YEAR('liq finales'!$D$7),DAYS360('liq finales'!$D$7,'liq finales'!$D$8)+1,DAYS360('liq finales'!D94,'liq finales'!$D$8)+1)</f>
        <v>90</v>
      </c>
      <c r="C96">
        <f>+IF(A96&lt;7,IF(('liq finales'!$D$7)&lt;'liq finales'!D94,DAYS360('liq finales'!D94,'liq finales'!$D$8)+1,DAYS360('liq finales'!$D$7,'liq finales'!$D$8)+1),0)</f>
        <v>90</v>
      </c>
      <c r="D96">
        <f>+IF(A96&gt;6,IF(('liq finales'!$D$7+180)&lt;'liq finales'!D94,DAYS360('liq finales'!D94,'liq finales'!$D$8),DAYS360('liq finales'!$D$7+180,'liq finales'!$D$8)),0)</f>
        <v>0</v>
      </c>
      <c r="E96">
        <f t="shared" si="1"/>
        <v>90</v>
      </c>
      <c r="F96" s="5" t="str">
        <f>+IF('liq finales'!C94="D",(0.81-$F$10/100),IF('liq finales'!C94="E",0.83,IF('liq finales'!C94="C",0.82,"ERROR")))</f>
        <v>ERROR</v>
      </c>
      <c r="G96" t="str">
        <f>+IF('liq finales'!C94="D",42,IF('liq finales'!C94="E",VLOOKUP('liq finales'!F94,TABLAS!$A$4:$C$54,2,FALSE),IF('liq finales'!C94="C",VLOOKUP('liq finales'!F94,TABLAS!$A$4:$C$54,3,FALSE),"ERROR")))</f>
        <v>ERROR</v>
      </c>
      <c r="H96" s="59" t="str">
        <f>+IF('liq finales'!C94="D",30,IF('liq finales'!C94="E",25,IF('liq finales'!C94="C",25,"ERROR")))</f>
        <v>ERROR</v>
      </c>
    </row>
    <row r="97" spans="1:8">
      <c r="A97">
        <f>+MONTH('liq finales'!$D$8)</f>
        <v>3</v>
      </c>
      <c r="B97">
        <f>+IF(YEAR('liq finales'!D95)&lt;YEAR('liq finales'!$D$7),DAYS360('liq finales'!$D$7,'liq finales'!$D$8)+1,DAYS360('liq finales'!D95,'liq finales'!$D$8)+1)</f>
        <v>90</v>
      </c>
      <c r="C97">
        <f>+IF(A97&lt;7,IF(('liq finales'!$D$7)&lt;'liq finales'!D95,DAYS360('liq finales'!D95,'liq finales'!$D$8)+1,DAYS360('liq finales'!$D$7,'liq finales'!$D$8)+1),0)</f>
        <v>90</v>
      </c>
      <c r="D97">
        <f>+IF(A97&gt;6,IF(('liq finales'!$D$7+180)&lt;'liq finales'!D95,DAYS360('liq finales'!D95,'liq finales'!$D$8),DAYS360('liq finales'!$D$7+180,'liq finales'!$D$8)),0)</f>
        <v>0</v>
      </c>
      <c r="E97">
        <f t="shared" si="1"/>
        <v>90</v>
      </c>
      <c r="F97" s="5" t="str">
        <f>+IF('liq finales'!C95="D",(0.81-$F$10/100),IF('liq finales'!C95="E",0.83,IF('liq finales'!C95="C",0.82,"ERROR")))</f>
        <v>ERROR</v>
      </c>
      <c r="G97" t="str">
        <f>+IF('liq finales'!C95="D",42,IF('liq finales'!C95="E",VLOOKUP('liq finales'!F95,TABLAS!$A$4:$C$54,2,FALSE),IF('liq finales'!C95="C",VLOOKUP('liq finales'!F95,TABLAS!$A$4:$C$54,3,FALSE),"ERROR")))</f>
        <v>ERROR</v>
      </c>
      <c r="H97" s="59" t="str">
        <f>+IF('liq finales'!C95="D",30,IF('liq finales'!C95="E",25,IF('liq finales'!C95="C",25,"ERROR")))</f>
        <v>ERROR</v>
      </c>
    </row>
    <row r="98" spans="1:8">
      <c r="A98">
        <f>+MONTH('liq finales'!$D$8)</f>
        <v>3</v>
      </c>
      <c r="B98">
        <f>+IF(YEAR('liq finales'!D96)&lt;YEAR('liq finales'!$D$7),DAYS360('liq finales'!$D$7,'liq finales'!$D$8)+1,DAYS360('liq finales'!D96,'liq finales'!$D$8)+1)</f>
        <v>90</v>
      </c>
      <c r="C98">
        <f>+IF(A98&lt;7,IF(('liq finales'!$D$7)&lt;'liq finales'!D96,DAYS360('liq finales'!D96,'liq finales'!$D$8)+1,DAYS360('liq finales'!$D$7,'liq finales'!$D$8)+1),0)</f>
        <v>90</v>
      </c>
      <c r="D98">
        <f>+IF(A98&gt;6,IF(('liq finales'!$D$7+180)&lt;'liq finales'!D96,DAYS360('liq finales'!D96,'liq finales'!$D$8),DAYS360('liq finales'!$D$7+180,'liq finales'!$D$8)),0)</f>
        <v>0</v>
      </c>
      <c r="E98">
        <f t="shared" si="1"/>
        <v>90</v>
      </c>
      <c r="F98" s="5" t="str">
        <f>+IF('liq finales'!C96="D",(0.81-$F$10/100),IF('liq finales'!C96="E",0.83,IF('liq finales'!C96="C",0.82,"ERROR")))</f>
        <v>ERROR</v>
      </c>
      <c r="G98" t="str">
        <f>+IF('liq finales'!C96="D",42,IF('liq finales'!C96="E",VLOOKUP('liq finales'!F96,TABLAS!$A$4:$C$54,2,FALSE),IF('liq finales'!C96="C",VLOOKUP('liq finales'!F96,TABLAS!$A$4:$C$54,3,FALSE),"ERROR")))</f>
        <v>ERROR</v>
      </c>
      <c r="H98" s="59" t="str">
        <f>+IF('liq finales'!C96="D",30,IF('liq finales'!C96="E",25,IF('liq finales'!C96="C",25,"ERROR")))</f>
        <v>ERROR</v>
      </c>
    </row>
    <row r="99" spans="1:8">
      <c r="A99">
        <f>+MONTH('liq finales'!$D$8)</f>
        <v>3</v>
      </c>
      <c r="B99">
        <f>+IF(YEAR('liq finales'!D97)&lt;YEAR('liq finales'!$D$7),DAYS360('liq finales'!$D$7,'liq finales'!$D$8)+1,DAYS360('liq finales'!D97,'liq finales'!$D$8)+1)</f>
        <v>90</v>
      </c>
      <c r="C99">
        <f>+IF(A99&lt;7,IF(('liq finales'!$D$7)&lt;'liq finales'!D97,DAYS360('liq finales'!D97,'liq finales'!$D$8)+1,DAYS360('liq finales'!$D$7,'liq finales'!$D$8)+1),0)</f>
        <v>90</v>
      </c>
      <c r="D99">
        <f>+IF(A99&gt;6,IF(('liq finales'!$D$7+180)&lt;'liq finales'!D97,DAYS360('liq finales'!D97,'liq finales'!$D$8),DAYS360('liq finales'!$D$7+180,'liq finales'!$D$8)),0)</f>
        <v>0</v>
      </c>
      <c r="E99">
        <f t="shared" si="1"/>
        <v>90</v>
      </c>
      <c r="F99" s="5" t="str">
        <f>+IF('liq finales'!C97="D",(0.81-$F$10/100),IF('liq finales'!C97="E",0.83,IF('liq finales'!C97="C",0.82,"ERROR")))</f>
        <v>ERROR</v>
      </c>
      <c r="G99" t="str">
        <f>+IF('liq finales'!C97="D",42,IF('liq finales'!C97="E",VLOOKUP('liq finales'!F97,TABLAS!$A$4:$C$54,2,FALSE),IF('liq finales'!C97="C",VLOOKUP('liq finales'!F97,TABLAS!$A$4:$C$54,3,FALSE),"ERROR")))</f>
        <v>ERROR</v>
      </c>
      <c r="H99" s="59" t="str">
        <f>+IF('liq finales'!C97="D",30,IF('liq finales'!C97="E",25,IF('liq finales'!C97="C",25,"ERROR")))</f>
        <v>ERROR</v>
      </c>
    </row>
    <row r="100" spans="1:8">
      <c r="A100">
        <f>+MONTH('liq finales'!$D$8)</f>
        <v>3</v>
      </c>
      <c r="B100">
        <f>+IF(YEAR('liq finales'!D98)&lt;YEAR('liq finales'!$D$7),DAYS360('liq finales'!$D$7,'liq finales'!$D$8)+1,DAYS360('liq finales'!D98,'liq finales'!$D$8)+1)</f>
        <v>90</v>
      </c>
      <c r="C100">
        <f>+IF(A100&lt;7,IF(('liq finales'!$D$7)&lt;'liq finales'!D98,DAYS360('liq finales'!D98,'liq finales'!$D$8)+1,DAYS360('liq finales'!$D$7,'liq finales'!$D$8)+1),0)</f>
        <v>90</v>
      </c>
      <c r="D100">
        <f>+IF(A100&gt;6,IF(('liq finales'!$D$7+180)&lt;'liq finales'!D98,DAYS360('liq finales'!D98,'liq finales'!$D$8),DAYS360('liq finales'!$D$7+180,'liq finales'!$D$8)),0)</f>
        <v>0</v>
      </c>
      <c r="E100">
        <f t="shared" si="1"/>
        <v>90</v>
      </c>
      <c r="F100" s="5" t="str">
        <f>+IF('liq finales'!C98="D",(0.81-$F$10/100),IF('liq finales'!C98="E",0.83,IF('liq finales'!C98="C",0.82,"ERROR")))</f>
        <v>ERROR</v>
      </c>
      <c r="G100" t="str">
        <f>+IF('liq finales'!C98="D",42,IF('liq finales'!C98="E",VLOOKUP('liq finales'!F98,TABLAS!$A$4:$C$54,2,FALSE),IF('liq finales'!C98="C",VLOOKUP('liq finales'!F98,TABLAS!$A$4:$C$54,3,FALSE),"ERROR")))</f>
        <v>ERROR</v>
      </c>
      <c r="H100" s="59" t="str">
        <f>+IF('liq finales'!C98="D",30,IF('liq finales'!C98="E",25,IF('liq finales'!C98="C",25,"ERROR")))</f>
        <v>ERROR</v>
      </c>
    </row>
    <row r="101" spans="1:8">
      <c r="A101">
        <f>+MONTH('liq finales'!$D$8)</f>
        <v>3</v>
      </c>
      <c r="B101">
        <f>+IF(YEAR('liq finales'!D99)&lt;YEAR('liq finales'!$D$7),DAYS360('liq finales'!$D$7,'liq finales'!$D$8)+1,DAYS360('liq finales'!D99,'liq finales'!$D$8)+1)</f>
        <v>90</v>
      </c>
      <c r="C101">
        <f>+IF(A101&lt;7,IF(('liq finales'!$D$7)&lt;'liq finales'!D99,DAYS360('liq finales'!D99,'liq finales'!$D$8)+1,DAYS360('liq finales'!$D$7,'liq finales'!$D$8)+1),0)</f>
        <v>90</v>
      </c>
      <c r="D101">
        <f>+IF(A101&gt;6,IF(('liq finales'!$D$7+180)&lt;'liq finales'!D99,DAYS360('liq finales'!D99,'liq finales'!$D$8),DAYS360('liq finales'!$D$7+180,'liq finales'!$D$8)),0)</f>
        <v>0</v>
      </c>
      <c r="E101">
        <f t="shared" si="1"/>
        <v>90</v>
      </c>
      <c r="F101" s="5" t="str">
        <f>+IF('liq finales'!C99="D",(0.81-$F$10/100),IF('liq finales'!C99="E",0.83,IF('liq finales'!C99="C",0.82,"ERROR")))</f>
        <v>ERROR</v>
      </c>
      <c r="G101" t="str">
        <f>+IF('liq finales'!C99="D",42,IF('liq finales'!C99="E",VLOOKUP('liq finales'!F99,TABLAS!$A$4:$C$54,2,FALSE),IF('liq finales'!C99="C",VLOOKUP('liq finales'!F99,TABLAS!$A$4:$C$54,3,FALSE),"ERROR")))</f>
        <v>ERROR</v>
      </c>
      <c r="H101" s="59" t="str">
        <f>+IF('liq finales'!C99="D",30,IF('liq finales'!C99="E",25,IF('liq finales'!C99="C",25,"ERROR")))</f>
        <v>ERROR</v>
      </c>
    </row>
    <row r="102" spans="1:8">
      <c r="A102">
        <f>+MONTH('liq finales'!$D$8)</f>
        <v>3</v>
      </c>
      <c r="B102">
        <f>+IF(YEAR('liq finales'!D100)&lt;YEAR('liq finales'!$D$7),DAYS360('liq finales'!$D$7,'liq finales'!$D$8)+1,DAYS360('liq finales'!D100,'liq finales'!$D$8)+1)</f>
        <v>90</v>
      </c>
      <c r="C102">
        <f>+IF(A102&lt;7,IF(('liq finales'!$D$7)&lt;'liq finales'!D100,DAYS360('liq finales'!D100,'liq finales'!$D$8)+1,DAYS360('liq finales'!$D$7,'liq finales'!$D$8)+1),0)</f>
        <v>90</v>
      </c>
      <c r="D102">
        <f>+IF(A102&gt;6,IF(('liq finales'!$D$7+180)&lt;'liq finales'!D100,DAYS360('liq finales'!D100,'liq finales'!$D$8),DAYS360('liq finales'!$D$7+180,'liq finales'!$D$8)),0)</f>
        <v>0</v>
      </c>
      <c r="E102">
        <f t="shared" si="1"/>
        <v>90</v>
      </c>
      <c r="F102" s="5" t="str">
        <f>+IF('liq finales'!C100="D",(0.81-$F$10/100),IF('liq finales'!C100="E",0.83,IF('liq finales'!C100="C",0.82,"ERROR")))</f>
        <v>ERROR</v>
      </c>
      <c r="G102" t="str">
        <f>+IF('liq finales'!C100="D",42,IF('liq finales'!C100="E",VLOOKUP('liq finales'!F100,TABLAS!$A$4:$C$54,2,FALSE),IF('liq finales'!C100="C",VLOOKUP('liq finales'!F100,TABLAS!$A$4:$C$54,3,FALSE),"ERROR")))</f>
        <v>ERROR</v>
      </c>
      <c r="H102" s="59" t="str">
        <f>+IF('liq finales'!C100="D",30,IF('liq finales'!C100="E",25,IF('liq finales'!C100="C",25,"ERROR")))</f>
        <v>ERROR</v>
      </c>
    </row>
    <row r="103" spans="1:8">
      <c r="A103">
        <f>+MONTH('liq finales'!$D$8)</f>
        <v>3</v>
      </c>
      <c r="B103">
        <f>+IF(YEAR('liq finales'!D101)&lt;YEAR('liq finales'!$D$7),DAYS360('liq finales'!$D$7,'liq finales'!$D$8)+1,DAYS360('liq finales'!D101,'liq finales'!$D$8)+1)</f>
        <v>90</v>
      </c>
      <c r="C103">
        <f>+IF(A103&lt;7,IF(('liq finales'!$D$7)&lt;'liq finales'!D101,DAYS360('liq finales'!D101,'liq finales'!$D$8)+1,DAYS360('liq finales'!$D$7,'liq finales'!$D$8)+1),0)</f>
        <v>90</v>
      </c>
      <c r="D103">
        <f>+IF(A103&gt;6,IF(('liq finales'!$D$7+180)&lt;'liq finales'!D101,DAYS360('liq finales'!D101,'liq finales'!$D$8),DAYS360('liq finales'!$D$7+180,'liq finales'!$D$8)),0)</f>
        <v>0</v>
      </c>
      <c r="E103">
        <f t="shared" si="1"/>
        <v>90</v>
      </c>
      <c r="F103" s="5" t="str">
        <f>+IF('liq finales'!C101="D",(0.81-$F$10/100),IF('liq finales'!C101="E",0.83,IF('liq finales'!C101="C",0.82,"ERROR")))</f>
        <v>ERROR</v>
      </c>
      <c r="G103" t="str">
        <f>+IF('liq finales'!C101="D",42,IF('liq finales'!C101="E",VLOOKUP('liq finales'!F101,TABLAS!$A$4:$C$54,2,FALSE),IF('liq finales'!C101="C",VLOOKUP('liq finales'!F101,TABLAS!$A$4:$C$54,3,FALSE),"ERROR")))</f>
        <v>ERROR</v>
      </c>
      <c r="H103" s="59" t="str">
        <f>+IF('liq finales'!C101="D",30,IF('liq finales'!C101="E",25,IF('liq finales'!C101="C",25,"ERROR")))</f>
        <v>ERROR</v>
      </c>
    </row>
    <row r="104" spans="1:8">
      <c r="A104">
        <f>+MONTH('liq finales'!$D$8)</f>
        <v>3</v>
      </c>
      <c r="B104">
        <f>+IF(YEAR('liq finales'!D102)&lt;YEAR('liq finales'!$D$7),DAYS360('liq finales'!$D$7,'liq finales'!$D$8)+1,DAYS360('liq finales'!D102,'liq finales'!$D$8)+1)</f>
        <v>90</v>
      </c>
      <c r="C104">
        <f>+IF(A104&lt;7,IF(('liq finales'!$D$7)&lt;'liq finales'!D102,DAYS360('liq finales'!D102,'liq finales'!$D$8)+1,DAYS360('liq finales'!$D$7,'liq finales'!$D$8)+1),0)</f>
        <v>90</v>
      </c>
      <c r="D104">
        <f>+IF(A104&gt;6,IF(('liq finales'!$D$7+180)&lt;'liq finales'!D102,DAYS360('liq finales'!D102,'liq finales'!$D$8),DAYS360('liq finales'!$D$7+180,'liq finales'!$D$8)),0)</f>
        <v>0</v>
      </c>
      <c r="E104">
        <f t="shared" si="1"/>
        <v>90</v>
      </c>
      <c r="F104" s="5" t="str">
        <f>+IF('liq finales'!C102="D",(0.81-$F$10/100),IF('liq finales'!C102="E",0.83,IF('liq finales'!C102="C",0.82,"ERROR")))</f>
        <v>ERROR</v>
      </c>
      <c r="G104" t="str">
        <f>+IF('liq finales'!C102="D",42,IF('liq finales'!C102="E",VLOOKUP('liq finales'!F102,TABLAS!$A$4:$C$54,2,FALSE),IF('liq finales'!C102="C",VLOOKUP('liq finales'!F102,TABLAS!$A$4:$C$54,3,FALSE),"ERROR")))</f>
        <v>ERROR</v>
      </c>
      <c r="H104" s="59" t="str">
        <f>+IF('liq finales'!C102="D",30,IF('liq finales'!C102="E",25,IF('liq finales'!C102="C",25,"ERROR")))</f>
        <v>ERROR</v>
      </c>
    </row>
    <row r="105" spans="1:8">
      <c r="A105">
        <f>+MONTH('liq finales'!$D$8)</f>
        <v>3</v>
      </c>
      <c r="B105">
        <f>+IF(YEAR('liq finales'!D103)&lt;YEAR('liq finales'!$D$7),DAYS360('liq finales'!$D$7,'liq finales'!$D$8)+1,DAYS360('liq finales'!D103,'liq finales'!$D$8)+1)</f>
        <v>90</v>
      </c>
      <c r="C105">
        <f>+IF(A105&lt;7,IF(('liq finales'!$D$7)&lt;'liq finales'!D103,DAYS360('liq finales'!D103,'liq finales'!$D$8)+1,DAYS360('liq finales'!$D$7,'liq finales'!$D$8)+1),0)</f>
        <v>90</v>
      </c>
      <c r="D105">
        <f>+IF(A105&gt;6,IF(('liq finales'!$D$7+180)&lt;'liq finales'!D103,DAYS360('liq finales'!D103,'liq finales'!$D$8),DAYS360('liq finales'!$D$7+180,'liq finales'!$D$8)),0)</f>
        <v>0</v>
      </c>
      <c r="E105">
        <f t="shared" si="1"/>
        <v>90</v>
      </c>
      <c r="F105" s="5" t="str">
        <f>+IF('liq finales'!C103="D",(0.81-$F$10/100),IF('liq finales'!C103="E",0.83,IF('liq finales'!C103="C",0.82,"ERROR")))</f>
        <v>ERROR</v>
      </c>
      <c r="G105" t="str">
        <f>+IF('liq finales'!C103="D",42,IF('liq finales'!C103="E",VLOOKUP('liq finales'!F103,TABLAS!$A$4:$C$54,2,FALSE),IF('liq finales'!C103="C",VLOOKUP('liq finales'!F103,TABLAS!$A$4:$C$54,3,FALSE),"ERROR")))</f>
        <v>ERROR</v>
      </c>
      <c r="H105" s="59" t="str">
        <f>+IF('liq finales'!C103="D",30,IF('liq finales'!C103="E",25,IF('liq finales'!C103="C",25,"ERROR")))</f>
        <v>ERROR</v>
      </c>
    </row>
    <row r="106" spans="1:8">
      <c r="A106">
        <f>+MONTH('liq finales'!$D$8)</f>
        <v>3</v>
      </c>
      <c r="B106">
        <f>+IF(YEAR('liq finales'!D104)&lt;YEAR('liq finales'!$D$7),DAYS360('liq finales'!$D$7,'liq finales'!$D$8)+1,DAYS360('liq finales'!D104,'liq finales'!$D$8)+1)</f>
        <v>90</v>
      </c>
      <c r="C106">
        <f>+IF(A106&lt;7,IF(('liq finales'!$D$7)&lt;'liq finales'!D104,DAYS360('liq finales'!D104,'liq finales'!$D$8)+1,DAYS360('liq finales'!$D$7,'liq finales'!$D$8)+1),0)</f>
        <v>90</v>
      </c>
      <c r="D106">
        <f>+IF(A106&gt;6,IF(('liq finales'!$D$7+180)&lt;'liq finales'!D104,DAYS360('liq finales'!D104,'liq finales'!$D$8),DAYS360('liq finales'!$D$7+180,'liq finales'!$D$8)),0)</f>
        <v>0</v>
      </c>
      <c r="E106">
        <f t="shared" si="1"/>
        <v>90</v>
      </c>
      <c r="F106" s="5" t="str">
        <f>+IF('liq finales'!C104="D",(0.81-$F$10/100),IF('liq finales'!C104="E",0.83,IF('liq finales'!C104="C",0.82,"ERROR")))</f>
        <v>ERROR</v>
      </c>
      <c r="G106" t="str">
        <f>+IF('liq finales'!C104="D",42,IF('liq finales'!C104="E",VLOOKUP('liq finales'!F104,TABLAS!$A$4:$C$54,2,FALSE),IF('liq finales'!C104="C",VLOOKUP('liq finales'!F104,TABLAS!$A$4:$C$54,3,FALSE),"ERROR")))</f>
        <v>ERROR</v>
      </c>
      <c r="H106" s="59" t="str">
        <f>+IF('liq finales'!C104="D",30,IF('liq finales'!C104="E",25,IF('liq finales'!C104="C",25,"ERROR")))</f>
        <v>ERROR</v>
      </c>
    </row>
    <row r="107" spans="1:8">
      <c r="A107">
        <f>+MONTH('liq finales'!$D$8)</f>
        <v>3</v>
      </c>
      <c r="B107">
        <f>+IF(YEAR('liq finales'!D105)&lt;YEAR('liq finales'!$D$7),DAYS360('liq finales'!$D$7,'liq finales'!$D$8)+1,DAYS360('liq finales'!D105,'liq finales'!$D$8)+1)</f>
        <v>90</v>
      </c>
      <c r="C107">
        <f>+IF(A107&lt;7,IF(('liq finales'!$D$7)&lt;'liq finales'!D105,DAYS360('liq finales'!D105,'liq finales'!$D$8)+1,DAYS360('liq finales'!$D$7,'liq finales'!$D$8)+1),0)</f>
        <v>90</v>
      </c>
      <c r="D107">
        <f>+IF(A107&gt;6,IF(('liq finales'!$D$7+180)&lt;'liq finales'!D105,DAYS360('liq finales'!D105,'liq finales'!$D$8),DAYS360('liq finales'!$D$7+180,'liq finales'!$D$8)),0)</f>
        <v>0</v>
      </c>
      <c r="E107">
        <f t="shared" si="1"/>
        <v>90</v>
      </c>
      <c r="F107" s="5" t="str">
        <f>+IF('liq finales'!C105="D",(0.81-$F$10/100),IF('liq finales'!C105="E",0.83,IF('liq finales'!C105="C",0.82,"ERROR")))</f>
        <v>ERROR</v>
      </c>
      <c r="G107" t="str">
        <f>+IF('liq finales'!C105="D",42,IF('liq finales'!C105="E",VLOOKUP('liq finales'!F105,TABLAS!$A$4:$C$54,2,FALSE),IF('liq finales'!C105="C",VLOOKUP('liq finales'!F105,TABLAS!$A$4:$C$54,3,FALSE),"ERROR")))</f>
        <v>ERROR</v>
      </c>
      <c r="H107" s="59" t="str">
        <f>+IF('liq finales'!C105="D",30,IF('liq finales'!C105="E",25,IF('liq finales'!C105="C",25,"ERROR")))</f>
        <v>ERROR</v>
      </c>
    </row>
    <row r="108" spans="1:8">
      <c r="A108">
        <f>+MONTH('liq finales'!$D$8)</f>
        <v>3</v>
      </c>
      <c r="B108">
        <f>+IF(YEAR('liq finales'!D106)&lt;YEAR('liq finales'!$D$7),DAYS360('liq finales'!$D$7,'liq finales'!$D$8)+1,DAYS360('liq finales'!D106,'liq finales'!$D$8)+1)</f>
        <v>90</v>
      </c>
      <c r="C108">
        <f>+IF(A108&lt;7,IF(('liq finales'!$D$7)&lt;'liq finales'!D106,DAYS360('liq finales'!D106,'liq finales'!$D$8)+1,DAYS360('liq finales'!$D$7,'liq finales'!$D$8)+1),0)</f>
        <v>90</v>
      </c>
      <c r="D108">
        <f>+IF(A108&gt;6,IF(('liq finales'!$D$7+180)&lt;'liq finales'!D106,DAYS360('liq finales'!D106,'liq finales'!$D$8),DAYS360('liq finales'!$D$7+180,'liq finales'!$D$8)),0)</f>
        <v>0</v>
      </c>
      <c r="E108">
        <f t="shared" si="1"/>
        <v>90</v>
      </c>
      <c r="F108" s="5" t="str">
        <f>+IF('liq finales'!C106="D",(0.81-$F$10/100),IF('liq finales'!C106="E",0.83,IF('liq finales'!C106="C",0.82,"ERROR")))</f>
        <v>ERROR</v>
      </c>
      <c r="G108" t="str">
        <f>+IF('liq finales'!C106="D",42,IF('liq finales'!C106="E",VLOOKUP('liq finales'!F106,TABLAS!$A$4:$C$54,2,FALSE),IF('liq finales'!C106="C",VLOOKUP('liq finales'!F106,TABLAS!$A$4:$C$54,3,FALSE),"ERROR")))</f>
        <v>ERROR</v>
      </c>
      <c r="H108" s="59" t="str">
        <f>+IF('liq finales'!C106="D",30,IF('liq finales'!C106="E",25,IF('liq finales'!C106="C",25,"ERROR")))</f>
        <v>ERROR</v>
      </c>
    </row>
    <row r="109" spans="1:8">
      <c r="A109">
        <f>+MONTH('liq finales'!$D$8)</f>
        <v>3</v>
      </c>
      <c r="B109">
        <f>+IF(YEAR('liq finales'!D107)&lt;YEAR('liq finales'!$D$7),DAYS360('liq finales'!$D$7,'liq finales'!$D$8)+1,DAYS360('liq finales'!D107,'liq finales'!$D$8)+1)</f>
        <v>90</v>
      </c>
      <c r="C109">
        <f>+IF(A109&lt;7,IF(('liq finales'!$D$7)&lt;'liq finales'!D107,DAYS360('liq finales'!D107,'liq finales'!$D$8)+1,DAYS360('liq finales'!$D$7,'liq finales'!$D$8)+1),0)</f>
        <v>90</v>
      </c>
      <c r="D109">
        <f>+IF(A109&gt;6,IF(('liq finales'!$D$7+180)&lt;'liq finales'!D107,DAYS360('liq finales'!D107,'liq finales'!$D$8),DAYS360('liq finales'!$D$7+180,'liq finales'!$D$8)),0)</f>
        <v>0</v>
      </c>
      <c r="E109">
        <f t="shared" si="1"/>
        <v>90</v>
      </c>
      <c r="F109" s="5" t="str">
        <f>+IF('liq finales'!C107="D",(0.81-$F$10/100),IF('liq finales'!C107="E",0.83,IF('liq finales'!C107="C",0.82,"ERROR")))</f>
        <v>ERROR</v>
      </c>
      <c r="G109" t="str">
        <f>+IF('liq finales'!C107="D",42,IF('liq finales'!C107="E",VLOOKUP('liq finales'!F107,TABLAS!$A$4:$C$54,2,FALSE),IF('liq finales'!C107="C",VLOOKUP('liq finales'!F107,TABLAS!$A$4:$C$54,3,FALSE),"ERROR")))</f>
        <v>ERROR</v>
      </c>
      <c r="H109" s="59" t="str">
        <f>+IF('liq finales'!C107="D",30,IF('liq finales'!C107="E",25,IF('liq finales'!C107="C",25,"ERROR")))</f>
        <v>ERROR</v>
      </c>
    </row>
    <row r="110" spans="1:8">
      <c r="A110">
        <f>+MONTH('liq finales'!$D$8)</f>
        <v>3</v>
      </c>
      <c r="B110">
        <f>+IF(YEAR('liq finales'!D108)&lt;YEAR('liq finales'!$D$7),DAYS360('liq finales'!$D$7,'liq finales'!$D$8)+1,DAYS360('liq finales'!D108,'liq finales'!$D$8)+1)</f>
        <v>90</v>
      </c>
      <c r="C110">
        <f>+IF(A110&lt;7,IF(('liq finales'!$D$7)&lt;'liq finales'!D108,DAYS360('liq finales'!D108,'liq finales'!$D$8)+1,DAYS360('liq finales'!$D$7,'liq finales'!$D$8)+1),0)</f>
        <v>90</v>
      </c>
      <c r="D110">
        <f>+IF(A110&gt;6,IF(('liq finales'!$D$7+180)&lt;'liq finales'!D108,DAYS360('liq finales'!D108,'liq finales'!$D$8),DAYS360('liq finales'!$D$7+180,'liq finales'!$D$8)),0)</f>
        <v>0</v>
      </c>
      <c r="E110">
        <f t="shared" si="1"/>
        <v>90</v>
      </c>
      <c r="F110" s="5" t="str">
        <f>+IF('liq finales'!C108="D",(0.81-$F$10/100),IF('liq finales'!C108="E",0.83,IF('liq finales'!C108="C",0.82,"ERROR")))</f>
        <v>ERROR</v>
      </c>
      <c r="G110" t="str">
        <f>+IF('liq finales'!C108="D",42,IF('liq finales'!C108="E",VLOOKUP('liq finales'!F108,TABLAS!$A$4:$C$54,2,FALSE),IF('liq finales'!C108="C",VLOOKUP('liq finales'!F108,TABLAS!$A$4:$C$54,3,FALSE),"ERROR")))</f>
        <v>ERROR</v>
      </c>
      <c r="H110" s="59" t="str">
        <f>+IF('liq finales'!C108="D",30,IF('liq finales'!C108="E",25,IF('liq finales'!C108="C",25,"ERROR")))</f>
        <v>ERROR</v>
      </c>
    </row>
    <row r="111" spans="1:8">
      <c r="A111">
        <f>+MONTH('liq finales'!$D$8)</f>
        <v>3</v>
      </c>
      <c r="B111">
        <f>+IF(YEAR('liq finales'!D109)&lt;YEAR('liq finales'!$D$7),DAYS360('liq finales'!$D$7,'liq finales'!$D$8)+1,DAYS360('liq finales'!D109,'liq finales'!$D$8)+1)</f>
        <v>90</v>
      </c>
      <c r="C111">
        <f>+IF(A111&lt;7,IF(('liq finales'!$D$7)&lt;'liq finales'!D109,DAYS360('liq finales'!D109,'liq finales'!$D$8)+1,DAYS360('liq finales'!$D$7,'liq finales'!$D$8)+1),0)</f>
        <v>90</v>
      </c>
      <c r="D111">
        <f>+IF(A111&gt;6,IF(('liq finales'!$D$7+180)&lt;'liq finales'!D109,DAYS360('liq finales'!D109,'liq finales'!$D$8),DAYS360('liq finales'!$D$7+180,'liq finales'!$D$8)),0)</f>
        <v>0</v>
      </c>
      <c r="E111">
        <f t="shared" si="1"/>
        <v>90</v>
      </c>
      <c r="F111" s="5" t="str">
        <f>+IF('liq finales'!C109="D",(0.81-$F$10/100),IF('liq finales'!C109="E",0.83,IF('liq finales'!C109="C",0.82,"ERROR")))</f>
        <v>ERROR</v>
      </c>
      <c r="G111" t="str">
        <f>+IF('liq finales'!C109="D",42,IF('liq finales'!C109="E",VLOOKUP('liq finales'!F109,TABLAS!$A$4:$C$54,2,FALSE),IF('liq finales'!C109="C",VLOOKUP('liq finales'!F109,TABLAS!$A$4:$C$54,3,FALSE),"ERROR")))</f>
        <v>ERROR</v>
      </c>
      <c r="H111" s="59" t="str">
        <f>+IF('liq finales'!C109="D",30,IF('liq finales'!C109="E",25,IF('liq finales'!C109="C",25,"ERROR")))</f>
        <v>ERROR</v>
      </c>
    </row>
    <row r="112" spans="1:8">
      <c r="A112">
        <f>+MONTH('liq finales'!$D$8)</f>
        <v>3</v>
      </c>
      <c r="B112">
        <f>+IF(YEAR('liq finales'!D110)&lt;YEAR('liq finales'!$D$7),DAYS360('liq finales'!$D$7,'liq finales'!$D$8)+1,DAYS360('liq finales'!D110,'liq finales'!$D$8)+1)</f>
        <v>90</v>
      </c>
      <c r="C112">
        <f>+IF(A112&lt;7,IF(('liq finales'!$D$7)&lt;'liq finales'!D110,DAYS360('liq finales'!D110,'liq finales'!$D$8)+1,DAYS360('liq finales'!$D$7,'liq finales'!$D$8)+1),0)</f>
        <v>90</v>
      </c>
      <c r="D112">
        <f>+IF(A112&gt;6,IF(('liq finales'!$D$7+180)&lt;'liq finales'!D110,DAYS360('liq finales'!D110,'liq finales'!$D$8),DAYS360('liq finales'!$D$7+180,'liq finales'!$D$8)),0)</f>
        <v>0</v>
      </c>
      <c r="E112">
        <f t="shared" si="1"/>
        <v>90</v>
      </c>
      <c r="F112" s="5" t="str">
        <f>+IF('liq finales'!C110="D",(0.81-$F$10/100),IF('liq finales'!C110="E",0.83,IF('liq finales'!C110="C",0.82,"ERROR")))</f>
        <v>ERROR</v>
      </c>
      <c r="G112" t="str">
        <f>+IF('liq finales'!C110="D",42,IF('liq finales'!C110="E",VLOOKUP('liq finales'!F110,TABLAS!$A$4:$C$54,2,FALSE),IF('liq finales'!C110="C",VLOOKUP('liq finales'!F110,TABLAS!$A$4:$C$54,3,FALSE),"ERROR")))</f>
        <v>ERROR</v>
      </c>
      <c r="H112" s="59" t="str">
        <f>+IF('liq finales'!C110="D",30,IF('liq finales'!C110="E",25,IF('liq finales'!C110="C",25,"ERROR")))</f>
        <v>ERROR</v>
      </c>
    </row>
    <row r="113" spans="1:8">
      <c r="A113">
        <f>+MONTH('liq finales'!$D$8)</f>
        <v>3</v>
      </c>
      <c r="B113">
        <f>+IF(YEAR('liq finales'!D111)&lt;YEAR('liq finales'!$D$7),DAYS360('liq finales'!$D$7,'liq finales'!$D$8)+1,DAYS360('liq finales'!D111,'liq finales'!$D$8)+1)</f>
        <v>90</v>
      </c>
      <c r="C113">
        <f>+IF(A113&lt;7,IF(('liq finales'!$D$7)&lt;'liq finales'!D111,DAYS360('liq finales'!D111,'liq finales'!$D$8)+1,DAYS360('liq finales'!$D$7,'liq finales'!$D$8)+1),0)</f>
        <v>90</v>
      </c>
      <c r="D113">
        <f>+IF(A113&gt;6,IF(('liq finales'!$D$7+180)&lt;'liq finales'!D111,DAYS360('liq finales'!D111,'liq finales'!$D$8),DAYS360('liq finales'!$D$7+180,'liq finales'!$D$8)),0)</f>
        <v>0</v>
      </c>
      <c r="E113">
        <f t="shared" si="1"/>
        <v>90</v>
      </c>
      <c r="F113" s="5" t="str">
        <f>+IF('liq finales'!C111="D",(0.81-$F$10/100),IF('liq finales'!C111="E",0.83,IF('liq finales'!C111="C",0.82,"ERROR")))</f>
        <v>ERROR</v>
      </c>
      <c r="G113" t="str">
        <f>+IF('liq finales'!C111="D",42,IF('liq finales'!C111="E",VLOOKUP('liq finales'!F111,TABLAS!$A$4:$C$54,2,FALSE),IF('liq finales'!C111="C",VLOOKUP('liq finales'!F111,TABLAS!$A$4:$C$54,3,FALSE),"ERROR")))</f>
        <v>ERROR</v>
      </c>
      <c r="H113" s="59" t="str">
        <f>+IF('liq finales'!C111="D",30,IF('liq finales'!C111="E",25,IF('liq finales'!C111="C",25,"ERROR")))</f>
        <v>ERROR</v>
      </c>
    </row>
    <row r="114" spans="1:8">
      <c r="A114">
        <f>+MONTH('liq finales'!$D$8)</f>
        <v>3</v>
      </c>
      <c r="B114">
        <f>+IF(YEAR('liq finales'!D112)&lt;YEAR('liq finales'!$D$7),DAYS360('liq finales'!$D$7,'liq finales'!$D$8)+1,DAYS360('liq finales'!D112,'liq finales'!$D$8)+1)</f>
        <v>90</v>
      </c>
      <c r="C114">
        <f>+IF(A114&lt;7,IF(('liq finales'!$D$7)&lt;'liq finales'!D112,DAYS360('liq finales'!D112,'liq finales'!$D$8)+1,DAYS360('liq finales'!$D$7,'liq finales'!$D$8)+1),0)</f>
        <v>90</v>
      </c>
      <c r="D114">
        <f>+IF(A114&gt;6,IF(('liq finales'!$D$7+180)&lt;'liq finales'!D112,DAYS360('liq finales'!D112,'liq finales'!$D$8),DAYS360('liq finales'!$D$7+180,'liq finales'!$D$8)),0)</f>
        <v>0</v>
      </c>
      <c r="E114">
        <f t="shared" si="1"/>
        <v>90</v>
      </c>
      <c r="F114" s="5" t="str">
        <f>+IF('liq finales'!C112="D",(0.81-$F$10/100),IF('liq finales'!C112="E",0.83,IF('liq finales'!C112="C",0.82,"ERROR")))</f>
        <v>ERROR</v>
      </c>
      <c r="G114" t="str">
        <f>+IF('liq finales'!C112="D",42,IF('liq finales'!C112="E",VLOOKUP('liq finales'!F112,TABLAS!$A$4:$C$54,2,FALSE),IF('liq finales'!C112="C",VLOOKUP('liq finales'!F112,TABLAS!$A$4:$C$54,3,FALSE),"ERROR")))</f>
        <v>ERROR</v>
      </c>
      <c r="H114" s="59" t="str">
        <f>+IF('liq finales'!C112="D",30,IF('liq finales'!C112="E",25,IF('liq finales'!C112="C",25,"ERROR")))</f>
        <v>ERROR</v>
      </c>
    </row>
    <row r="115" spans="1:8">
      <c r="A115">
        <f>+MONTH('liq finales'!$D$8)</f>
        <v>3</v>
      </c>
      <c r="B115">
        <f>+IF(YEAR('liq finales'!D113)&lt;YEAR('liq finales'!$D$7),DAYS360('liq finales'!$D$7,'liq finales'!$D$8)+1,DAYS360('liq finales'!D113,'liq finales'!$D$8)+1)</f>
        <v>90</v>
      </c>
      <c r="C115">
        <f>+IF(A115&lt;7,IF(('liq finales'!$D$7)&lt;'liq finales'!D113,DAYS360('liq finales'!D113,'liq finales'!$D$8)+1,DAYS360('liq finales'!$D$7,'liq finales'!$D$8)+1),0)</f>
        <v>90</v>
      </c>
      <c r="D115">
        <f>+IF(A115&gt;6,IF(('liq finales'!$D$7+180)&lt;'liq finales'!D113,DAYS360('liq finales'!D113,'liq finales'!$D$8),DAYS360('liq finales'!$D$7+180,'liq finales'!$D$8)),0)</f>
        <v>0</v>
      </c>
      <c r="E115">
        <f t="shared" si="1"/>
        <v>90</v>
      </c>
      <c r="F115" s="5" t="str">
        <f>+IF('liq finales'!C113="D",(0.81-$F$10/100),IF('liq finales'!C113="E",0.83,IF('liq finales'!C113="C",0.82,"ERROR")))</f>
        <v>ERROR</v>
      </c>
      <c r="G115" t="str">
        <f>+IF('liq finales'!C113="D",42,IF('liq finales'!C113="E",VLOOKUP('liq finales'!F113,TABLAS!$A$4:$C$54,2,FALSE),IF('liq finales'!C113="C",VLOOKUP('liq finales'!F113,TABLAS!$A$4:$C$54,3,FALSE),"ERROR")))</f>
        <v>ERROR</v>
      </c>
      <c r="H115" s="59" t="str">
        <f>+IF('liq finales'!C113="D",30,IF('liq finales'!C113="E",25,IF('liq finales'!C113="C",25,"ERROR")))</f>
        <v>ERROR</v>
      </c>
    </row>
    <row r="116" spans="1:8">
      <c r="A116">
        <f>+MONTH('liq finales'!$D$8)</f>
        <v>3</v>
      </c>
      <c r="B116">
        <f>+IF(YEAR('liq finales'!D114)&lt;YEAR('liq finales'!$D$7),DAYS360('liq finales'!$D$7,'liq finales'!$D$8)+1,DAYS360('liq finales'!D114,'liq finales'!$D$8)+1)</f>
        <v>90</v>
      </c>
      <c r="C116">
        <f>+IF(A116&lt;7,IF(('liq finales'!$D$7)&lt;'liq finales'!D114,DAYS360('liq finales'!D114,'liq finales'!$D$8)+1,DAYS360('liq finales'!$D$7,'liq finales'!$D$8)+1),0)</f>
        <v>90</v>
      </c>
      <c r="D116">
        <f>+IF(A116&gt;6,IF(('liq finales'!$D$7+180)&lt;'liq finales'!D114,DAYS360('liq finales'!D114,'liq finales'!$D$8),DAYS360('liq finales'!$D$7+180,'liq finales'!$D$8)),0)</f>
        <v>0</v>
      </c>
      <c r="E116">
        <f t="shared" si="1"/>
        <v>90</v>
      </c>
      <c r="F116" s="5" t="str">
        <f>+IF('liq finales'!C114="D",(0.81-$F$10/100),IF('liq finales'!C114="E",0.83,IF('liq finales'!C114="C",0.82,"ERROR")))</f>
        <v>ERROR</v>
      </c>
      <c r="G116" t="str">
        <f>+IF('liq finales'!C114="D",42,IF('liq finales'!C114="E",VLOOKUP('liq finales'!F114,TABLAS!$A$4:$C$54,2,FALSE),IF('liq finales'!C114="C",VLOOKUP('liq finales'!F114,TABLAS!$A$4:$C$54,3,FALSE),"ERROR")))</f>
        <v>ERROR</v>
      </c>
      <c r="H116" s="59" t="str">
        <f>+IF('liq finales'!C114="D",30,IF('liq finales'!C114="E",25,IF('liq finales'!C114="C",25,"ERROR")))</f>
        <v>ERROR</v>
      </c>
    </row>
    <row r="117" spans="1:8">
      <c r="A117">
        <f>+MONTH('liq finales'!$D$8)</f>
        <v>3</v>
      </c>
      <c r="B117">
        <f>+IF(YEAR('liq finales'!D115)&lt;YEAR('liq finales'!$D$7),DAYS360('liq finales'!$D$7,'liq finales'!$D$8)+1,DAYS360('liq finales'!D115,'liq finales'!$D$8)+1)</f>
        <v>90</v>
      </c>
      <c r="C117">
        <f>+IF(A117&lt;7,IF(('liq finales'!$D$7)&lt;'liq finales'!D115,DAYS360('liq finales'!D115,'liq finales'!$D$8)+1,DAYS360('liq finales'!$D$7,'liq finales'!$D$8)+1),0)</f>
        <v>90</v>
      </c>
      <c r="D117">
        <f>+IF(A117&gt;6,IF(('liq finales'!$D$7+180)&lt;'liq finales'!D115,DAYS360('liq finales'!D115,'liq finales'!$D$8),DAYS360('liq finales'!$D$7+180,'liq finales'!$D$8)),0)</f>
        <v>0</v>
      </c>
      <c r="E117">
        <f t="shared" si="1"/>
        <v>90</v>
      </c>
      <c r="F117" s="5" t="str">
        <f>+IF('liq finales'!C115="D",(0.81-$F$10/100),IF('liq finales'!C115="E",0.83,IF('liq finales'!C115="C",0.82,"ERROR")))</f>
        <v>ERROR</v>
      </c>
      <c r="G117" t="str">
        <f>+IF('liq finales'!C115="D",42,IF('liq finales'!C115="E",VLOOKUP('liq finales'!F115,TABLAS!$A$4:$C$54,2,FALSE),IF('liq finales'!C115="C",VLOOKUP('liq finales'!F115,TABLAS!$A$4:$C$54,3,FALSE),"ERROR")))</f>
        <v>ERROR</v>
      </c>
      <c r="H117" s="59" t="str">
        <f>+IF('liq finales'!C115="D",30,IF('liq finales'!C115="E",25,IF('liq finales'!C115="C",25,"ERROR")))</f>
        <v>ERROR</v>
      </c>
    </row>
    <row r="118" spans="1:8">
      <c r="A118">
        <f>+MONTH('liq finales'!$D$8)</f>
        <v>3</v>
      </c>
      <c r="B118">
        <f>+IF(YEAR('liq finales'!D116)&lt;YEAR('liq finales'!$D$7),DAYS360('liq finales'!$D$7,'liq finales'!$D$8)+1,DAYS360('liq finales'!D116,'liq finales'!$D$8)+1)</f>
        <v>90</v>
      </c>
      <c r="C118">
        <f>+IF(A118&lt;7,IF(('liq finales'!$D$7)&lt;'liq finales'!D116,DAYS360('liq finales'!D116,'liq finales'!$D$8)+1,DAYS360('liq finales'!$D$7,'liq finales'!$D$8)+1),0)</f>
        <v>90</v>
      </c>
      <c r="D118">
        <f>+IF(A118&gt;6,IF(('liq finales'!$D$7+180)&lt;'liq finales'!D116,DAYS360('liq finales'!D116,'liq finales'!$D$8),DAYS360('liq finales'!$D$7+180,'liq finales'!$D$8)),0)</f>
        <v>0</v>
      </c>
      <c r="E118">
        <f t="shared" si="1"/>
        <v>90</v>
      </c>
      <c r="F118" s="5" t="str">
        <f>+IF('liq finales'!C116="D",(0.81-$F$10/100),IF('liq finales'!C116="E",0.83,IF('liq finales'!C116="C",0.82,"ERROR")))</f>
        <v>ERROR</v>
      </c>
      <c r="G118" t="str">
        <f>+IF('liq finales'!C116="D",42,IF('liq finales'!C116="E",VLOOKUP('liq finales'!F116,TABLAS!$A$4:$C$54,2,FALSE),IF('liq finales'!C116="C",VLOOKUP('liq finales'!F116,TABLAS!$A$4:$C$54,3,FALSE),"ERROR")))</f>
        <v>ERROR</v>
      </c>
      <c r="H118" s="59" t="str">
        <f>+IF('liq finales'!C116="D",30,IF('liq finales'!C116="E",25,IF('liq finales'!C116="C",25,"ERROR")))</f>
        <v>ERROR</v>
      </c>
    </row>
    <row r="119" spans="1:8">
      <c r="A119">
        <f>+MONTH('liq finales'!$D$8)</f>
        <v>3</v>
      </c>
      <c r="B119">
        <f>+IF(YEAR('liq finales'!D117)&lt;YEAR('liq finales'!$D$7),DAYS360('liq finales'!$D$7,'liq finales'!$D$8)+1,DAYS360('liq finales'!D117,'liq finales'!$D$8)+1)</f>
        <v>90</v>
      </c>
      <c r="C119">
        <f>+IF(A119&lt;7,IF(('liq finales'!$D$7)&lt;'liq finales'!D117,DAYS360('liq finales'!D117,'liq finales'!$D$8)+1,DAYS360('liq finales'!$D$7,'liq finales'!$D$8)+1),0)</f>
        <v>90</v>
      </c>
      <c r="D119">
        <f>+IF(A119&gt;6,IF(('liq finales'!$D$7+180)&lt;'liq finales'!D117,DAYS360('liq finales'!D117,'liq finales'!$D$8),DAYS360('liq finales'!$D$7+180,'liq finales'!$D$8)),0)</f>
        <v>0</v>
      </c>
      <c r="E119">
        <f t="shared" si="1"/>
        <v>90</v>
      </c>
      <c r="F119" s="5" t="str">
        <f>+IF('liq finales'!C117="D",(0.81-$F$10/100),IF('liq finales'!C117="E",0.83,IF('liq finales'!C117="C",0.82,"ERROR")))</f>
        <v>ERROR</v>
      </c>
      <c r="G119" t="str">
        <f>+IF('liq finales'!C117="D",42,IF('liq finales'!C117="E",VLOOKUP('liq finales'!F117,TABLAS!$A$4:$C$54,2,FALSE),IF('liq finales'!C117="C",VLOOKUP('liq finales'!F117,TABLAS!$A$4:$C$54,3,FALSE),"ERROR")))</f>
        <v>ERROR</v>
      </c>
      <c r="H119" s="59" t="str">
        <f>+IF('liq finales'!C117="D",30,IF('liq finales'!C117="E",25,IF('liq finales'!C117="C",25,"ERROR")))</f>
        <v>ERROR</v>
      </c>
    </row>
    <row r="120" spans="1:8">
      <c r="A120">
        <f>+MONTH('liq finales'!$D$8)</f>
        <v>3</v>
      </c>
      <c r="B120">
        <f>+IF(YEAR('liq finales'!D118)&lt;YEAR('liq finales'!$D$7),DAYS360('liq finales'!$D$7,'liq finales'!$D$8)+1,DAYS360('liq finales'!D118,'liq finales'!$D$8)+1)</f>
        <v>90</v>
      </c>
      <c r="C120">
        <f>+IF(A120&lt;7,IF(('liq finales'!$D$7)&lt;'liq finales'!D118,DAYS360('liq finales'!D118,'liq finales'!$D$8)+1,DAYS360('liq finales'!$D$7,'liq finales'!$D$8)+1),0)</f>
        <v>90</v>
      </c>
      <c r="D120">
        <f>+IF(A120&gt;6,IF(('liq finales'!$D$7+180)&lt;'liq finales'!D118,DAYS360('liq finales'!D118,'liq finales'!$D$8),DAYS360('liq finales'!$D$7+180,'liq finales'!$D$8)),0)</f>
        <v>0</v>
      </c>
      <c r="E120">
        <f t="shared" si="1"/>
        <v>90</v>
      </c>
      <c r="F120" s="5" t="str">
        <f>+IF('liq finales'!C118="D",(0.81-$F$10/100),IF('liq finales'!C118="E",0.83,IF('liq finales'!C118="C",0.82,"ERROR")))</f>
        <v>ERROR</v>
      </c>
      <c r="G120" t="str">
        <f>+IF('liq finales'!C118="D",42,IF('liq finales'!C118="E",VLOOKUP('liq finales'!F118,TABLAS!$A$4:$C$54,2,FALSE),IF('liq finales'!C118="C",VLOOKUP('liq finales'!F118,TABLAS!$A$4:$C$54,3,FALSE),"ERROR")))</f>
        <v>ERROR</v>
      </c>
      <c r="H120" s="59" t="str">
        <f>+IF('liq finales'!C118="D",30,IF('liq finales'!C118="E",25,IF('liq finales'!C118="C",25,"ERROR")))</f>
        <v>ERROR</v>
      </c>
    </row>
    <row r="121" spans="1:8">
      <c r="A121">
        <f>+MONTH('liq finales'!$D$8)</f>
        <v>3</v>
      </c>
      <c r="B121">
        <f>+IF(YEAR('liq finales'!D119)&lt;YEAR('liq finales'!$D$7),DAYS360('liq finales'!$D$7,'liq finales'!$D$8)+1,DAYS360('liq finales'!D119,'liq finales'!$D$8)+1)</f>
        <v>90</v>
      </c>
      <c r="C121">
        <f>+IF(A121&lt;7,IF(('liq finales'!$D$7)&lt;'liq finales'!D119,DAYS360('liq finales'!D119,'liq finales'!$D$8)+1,DAYS360('liq finales'!$D$7,'liq finales'!$D$8)+1),0)</f>
        <v>90</v>
      </c>
      <c r="D121">
        <f>+IF(A121&gt;6,IF(('liq finales'!$D$7+180)&lt;'liq finales'!D119,DAYS360('liq finales'!D119,'liq finales'!$D$8),DAYS360('liq finales'!$D$7+180,'liq finales'!$D$8)),0)</f>
        <v>0</v>
      </c>
      <c r="E121">
        <f t="shared" si="1"/>
        <v>90</v>
      </c>
      <c r="F121" s="5" t="str">
        <f>+IF('liq finales'!C119="D",(0.81-$F$10/100),IF('liq finales'!C119="E",0.83,IF('liq finales'!C119="C",0.82,"ERROR")))</f>
        <v>ERROR</v>
      </c>
      <c r="G121" t="str">
        <f>+IF('liq finales'!C119="D",42,IF('liq finales'!C119="E",VLOOKUP('liq finales'!F119,TABLAS!$A$4:$C$54,2,FALSE),IF('liq finales'!C119="C",VLOOKUP('liq finales'!F119,TABLAS!$A$4:$C$54,3,FALSE),"ERROR")))</f>
        <v>ERROR</v>
      </c>
      <c r="H121" s="59" t="str">
        <f>+IF('liq finales'!C119="D",30,IF('liq finales'!C119="E",25,IF('liq finales'!C119="C",25,"ERROR")))</f>
        <v>ERROR</v>
      </c>
    </row>
    <row r="122" spans="1:8">
      <c r="A122">
        <f>+MONTH('liq finales'!$D$8)</f>
        <v>3</v>
      </c>
      <c r="B122">
        <f>+IF(YEAR('liq finales'!D120)&lt;YEAR('liq finales'!$D$7),DAYS360('liq finales'!$D$7,'liq finales'!$D$8)+1,DAYS360('liq finales'!D120,'liq finales'!$D$8)+1)</f>
        <v>90</v>
      </c>
      <c r="C122">
        <f>+IF(A122&lt;7,IF(('liq finales'!$D$7)&lt;'liq finales'!D120,DAYS360('liq finales'!D120,'liq finales'!$D$8)+1,DAYS360('liq finales'!$D$7,'liq finales'!$D$8)+1),0)</f>
        <v>90</v>
      </c>
      <c r="D122">
        <f>+IF(A122&gt;6,IF(('liq finales'!$D$7+180)&lt;'liq finales'!D120,DAYS360('liq finales'!D120,'liq finales'!$D$8),DAYS360('liq finales'!$D$7+180,'liq finales'!$D$8)),0)</f>
        <v>0</v>
      </c>
      <c r="E122">
        <f t="shared" si="1"/>
        <v>90</v>
      </c>
      <c r="F122" s="5" t="str">
        <f>+IF('liq finales'!C120="D",(0.81-$F$10/100),IF('liq finales'!C120="E",0.83,IF('liq finales'!C120="C",0.82,"ERROR")))</f>
        <v>ERROR</v>
      </c>
      <c r="G122" t="str">
        <f>+IF('liq finales'!C120="D",42,IF('liq finales'!C120="E",VLOOKUP('liq finales'!F120,TABLAS!$A$4:$C$54,2,FALSE),IF('liq finales'!C120="C",VLOOKUP('liq finales'!F120,TABLAS!$A$4:$C$54,3,FALSE),"ERROR")))</f>
        <v>ERROR</v>
      </c>
      <c r="H122" s="59" t="str">
        <f>+IF('liq finales'!C120="D",30,IF('liq finales'!C120="E",25,IF('liq finales'!C120="C",25,"ERROR")))</f>
        <v>ERROR</v>
      </c>
    </row>
    <row r="123" spans="1:8">
      <c r="A123">
        <f>+MONTH('liq finales'!$D$8)</f>
        <v>3</v>
      </c>
      <c r="B123">
        <f>+IF(YEAR('liq finales'!D121)&lt;YEAR('liq finales'!$D$7),DAYS360('liq finales'!$D$7,'liq finales'!$D$8)+1,DAYS360('liq finales'!D121,'liq finales'!$D$8)+1)</f>
        <v>90</v>
      </c>
      <c r="C123">
        <f>+IF(A123&lt;7,IF(('liq finales'!$D$7)&lt;'liq finales'!D121,DAYS360('liq finales'!D121,'liq finales'!$D$8)+1,DAYS360('liq finales'!$D$7,'liq finales'!$D$8)+1),0)</f>
        <v>90</v>
      </c>
      <c r="D123">
        <f>+IF(A123&gt;6,IF(('liq finales'!$D$7+180)&lt;'liq finales'!D121,DAYS360('liq finales'!D121,'liq finales'!$D$8),DAYS360('liq finales'!$D$7+180,'liq finales'!$D$8)),0)</f>
        <v>0</v>
      </c>
      <c r="E123">
        <f t="shared" si="1"/>
        <v>90</v>
      </c>
      <c r="F123" s="5" t="str">
        <f>+IF('liq finales'!C121="D",(0.81-$F$10/100),IF('liq finales'!C121="E",0.83,IF('liq finales'!C121="C",0.82,"ERROR")))</f>
        <v>ERROR</v>
      </c>
      <c r="G123" t="str">
        <f>+IF('liq finales'!C121="D",42,IF('liq finales'!C121="E",VLOOKUP('liq finales'!F121,TABLAS!$A$4:$C$54,2,FALSE),IF('liq finales'!C121="C",VLOOKUP('liq finales'!F121,TABLAS!$A$4:$C$54,3,FALSE),"ERROR")))</f>
        <v>ERROR</v>
      </c>
      <c r="H123" s="59" t="str">
        <f>+IF('liq finales'!C121="D",30,IF('liq finales'!C121="E",25,IF('liq finales'!C121="C",25,"ERROR")))</f>
        <v>ERROR</v>
      </c>
    </row>
    <row r="124" spans="1:8">
      <c r="A124">
        <f>+MONTH('liq finales'!$D$8)</f>
        <v>3</v>
      </c>
      <c r="B124">
        <f>+IF(YEAR('liq finales'!D122)&lt;YEAR('liq finales'!$D$7),DAYS360('liq finales'!$D$7,'liq finales'!$D$8)+1,DAYS360('liq finales'!D122,'liq finales'!$D$8)+1)</f>
        <v>90</v>
      </c>
      <c r="C124">
        <f>+IF(A124&lt;7,IF(('liq finales'!$D$7)&lt;'liq finales'!D122,DAYS360('liq finales'!D122,'liq finales'!$D$8)+1,DAYS360('liq finales'!$D$7,'liq finales'!$D$8)+1),0)</f>
        <v>90</v>
      </c>
      <c r="D124">
        <f>+IF(A124&gt;6,IF(('liq finales'!$D$7+180)&lt;'liq finales'!D122,DAYS360('liq finales'!D122,'liq finales'!$D$8),DAYS360('liq finales'!$D$7+180,'liq finales'!$D$8)),0)</f>
        <v>0</v>
      </c>
      <c r="E124">
        <f t="shared" si="1"/>
        <v>90</v>
      </c>
      <c r="F124" s="5" t="str">
        <f>+IF('liq finales'!C122="D",(0.81-$F$10/100),IF('liq finales'!C122="E",0.83,IF('liq finales'!C122="C",0.82,"ERROR")))</f>
        <v>ERROR</v>
      </c>
      <c r="G124" t="str">
        <f>+IF('liq finales'!C122="D",42,IF('liq finales'!C122="E",VLOOKUP('liq finales'!F122,TABLAS!$A$4:$C$54,2,FALSE),IF('liq finales'!C122="C",VLOOKUP('liq finales'!F122,TABLAS!$A$4:$C$54,3,FALSE),"ERROR")))</f>
        <v>ERROR</v>
      </c>
      <c r="H124" s="59" t="str">
        <f>+IF('liq finales'!C122="D",30,IF('liq finales'!C122="E",25,IF('liq finales'!C122="C",25,"ERROR")))</f>
        <v>ERROR</v>
      </c>
    </row>
    <row r="125" spans="1:8">
      <c r="A125">
        <f>+MONTH('liq finales'!$D$8)</f>
        <v>3</v>
      </c>
      <c r="B125">
        <f>+IF(YEAR('liq finales'!D123)&lt;YEAR('liq finales'!$D$7),DAYS360('liq finales'!$D$7,'liq finales'!$D$8)+1,DAYS360('liq finales'!D123,'liq finales'!$D$8)+1)</f>
        <v>90</v>
      </c>
      <c r="C125">
        <f>+IF(A125&lt;7,IF(('liq finales'!$D$7)&lt;'liq finales'!D123,DAYS360('liq finales'!D123,'liq finales'!$D$8)+1,DAYS360('liq finales'!$D$7,'liq finales'!$D$8)+1),0)</f>
        <v>90</v>
      </c>
      <c r="D125">
        <f>+IF(A125&gt;6,IF(('liq finales'!$D$7+180)&lt;'liq finales'!D123,DAYS360('liq finales'!D123,'liq finales'!$D$8),DAYS360('liq finales'!$D$7+180,'liq finales'!$D$8)),0)</f>
        <v>0</v>
      </c>
      <c r="E125">
        <f t="shared" si="1"/>
        <v>90</v>
      </c>
      <c r="F125" s="5" t="str">
        <f>+IF('liq finales'!C123="D",(0.81-$F$10/100),IF('liq finales'!C123="E",0.83,IF('liq finales'!C123="C",0.82,"ERROR")))</f>
        <v>ERROR</v>
      </c>
      <c r="G125" t="str">
        <f>+IF('liq finales'!C123="D",42,IF('liq finales'!C123="E",VLOOKUP('liq finales'!F123,TABLAS!$A$4:$C$54,2,FALSE),IF('liq finales'!C123="C",VLOOKUP('liq finales'!F123,TABLAS!$A$4:$C$54,3,FALSE),"ERROR")))</f>
        <v>ERROR</v>
      </c>
      <c r="H125" s="59" t="str">
        <f>+IF('liq finales'!C123="D",30,IF('liq finales'!C123="E",25,IF('liq finales'!C123="C",25,"ERROR")))</f>
        <v>ERROR</v>
      </c>
    </row>
    <row r="126" spans="1:8">
      <c r="A126">
        <f>+MONTH('liq finales'!$D$8)</f>
        <v>3</v>
      </c>
      <c r="B126">
        <f>+IF(YEAR('liq finales'!D124)&lt;YEAR('liq finales'!$D$7),DAYS360('liq finales'!$D$7,'liq finales'!$D$8)+1,DAYS360('liq finales'!D124,'liq finales'!$D$8)+1)</f>
        <v>90</v>
      </c>
      <c r="C126">
        <f>+IF(A126&lt;7,IF(('liq finales'!$D$7)&lt;'liq finales'!D124,DAYS360('liq finales'!D124,'liq finales'!$D$8)+1,DAYS360('liq finales'!$D$7,'liq finales'!$D$8)+1),0)</f>
        <v>90</v>
      </c>
      <c r="D126">
        <f>+IF(A126&gt;6,IF(('liq finales'!$D$7+180)&lt;'liq finales'!D124,DAYS360('liq finales'!D124,'liq finales'!$D$8),DAYS360('liq finales'!$D$7+180,'liq finales'!$D$8)),0)</f>
        <v>0</v>
      </c>
      <c r="E126">
        <f t="shared" si="1"/>
        <v>90</v>
      </c>
      <c r="F126" s="5" t="str">
        <f>+IF('liq finales'!C124="D",(0.81-$F$10/100),IF('liq finales'!C124="E",0.83,IF('liq finales'!C124="C",0.82,"ERROR")))</f>
        <v>ERROR</v>
      </c>
      <c r="G126" t="str">
        <f>+IF('liq finales'!C124="D",42,IF('liq finales'!C124="E",VLOOKUP('liq finales'!F124,TABLAS!$A$4:$C$54,2,FALSE),IF('liq finales'!C124="C",VLOOKUP('liq finales'!F124,TABLAS!$A$4:$C$54,3,FALSE),"ERROR")))</f>
        <v>ERROR</v>
      </c>
      <c r="H126" s="59" t="str">
        <f>+IF('liq finales'!C124="D",30,IF('liq finales'!C124="E",25,IF('liq finales'!C124="C",25,"ERROR")))</f>
        <v>ERROR</v>
      </c>
    </row>
    <row r="127" spans="1:8">
      <c r="A127">
        <f>+MONTH('liq finales'!$D$8)</f>
        <v>3</v>
      </c>
      <c r="B127">
        <f>+IF(YEAR('liq finales'!D125)&lt;YEAR('liq finales'!$D$7),DAYS360('liq finales'!$D$7,'liq finales'!$D$8)+1,DAYS360('liq finales'!D125,'liq finales'!$D$8)+1)</f>
        <v>90</v>
      </c>
      <c r="C127">
        <f>+IF(A127&lt;7,IF(('liq finales'!$D$7)&lt;'liq finales'!D125,DAYS360('liq finales'!D125,'liq finales'!$D$8)+1,DAYS360('liq finales'!$D$7,'liq finales'!$D$8)+1),0)</f>
        <v>90</v>
      </c>
      <c r="D127">
        <f>+IF(A127&gt;6,IF(('liq finales'!$D$7+180)&lt;'liq finales'!D125,DAYS360('liq finales'!D125,'liq finales'!$D$8),DAYS360('liq finales'!$D$7+180,'liq finales'!$D$8)),0)</f>
        <v>0</v>
      </c>
      <c r="E127">
        <f t="shared" si="1"/>
        <v>90</v>
      </c>
      <c r="F127" s="5" t="str">
        <f>+IF('liq finales'!C125="D",(0.81-$F$10/100),IF('liq finales'!C125="E",0.83,IF('liq finales'!C125="C",0.82,"ERROR")))</f>
        <v>ERROR</v>
      </c>
      <c r="G127" t="str">
        <f>+IF('liq finales'!C125="D",42,IF('liq finales'!C125="E",VLOOKUP('liq finales'!F125,TABLAS!$A$4:$C$54,2,FALSE),IF('liq finales'!C125="C",VLOOKUP('liq finales'!F125,TABLAS!$A$4:$C$54,3,FALSE),"ERROR")))</f>
        <v>ERROR</v>
      </c>
      <c r="H127" s="59" t="str">
        <f>+IF('liq finales'!C125="D",30,IF('liq finales'!C125="E",25,IF('liq finales'!C125="C",25,"ERROR")))</f>
        <v>ERROR</v>
      </c>
    </row>
    <row r="128" spans="1:8">
      <c r="A128">
        <f>+MONTH('liq finales'!$D$8)</f>
        <v>3</v>
      </c>
      <c r="B128">
        <f>+IF(YEAR('liq finales'!D126)&lt;YEAR('liq finales'!$D$7),DAYS360('liq finales'!$D$7,'liq finales'!$D$8)+1,DAYS360('liq finales'!D126,'liq finales'!$D$8)+1)</f>
        <v>90</v>
      </c>
      <c r="C128">
        <f>+IF(A128&lt;7,IF(('liq finales'!$D$7)&lt;'liq finales'!D126,DAYS360('liq finales'!D126,'liq finales'!$D$8)+1,DAYS360('liq finales'!$D$7,'liq finales'!$D$8)+1),0)</f>
        <v>90</v>
      </c>
      <c r="D128">
        <f>+IF(A128&gt;6,IF(('liq finales'!$D$7+180)&lt;'liq finales'!D126,DAYS360('liq finales'!D126,'liq finales'!$D$8),DAYS360('liq finales'!$D$7+180,'liq finales'!$D$8)),0)</f>
        <v>0</v>
      </c>
      <c r="E128">
        <f t="shared" si="1"/>
        <v>90</v>
      </c>
      <c r="F128" s="5" t="str">
        <f>+IF('liq finales'!C126="D",(0.81-$F$10/100),IF('liq finales'!C126="E",0.83,IF('liq finales'!C126="C",0.82,"ERROR")))</f>
        <v>ERROR</v>
      </c>
      <c r="G128" t="str">
        <f>+IF('liq finales'!C126="D",42,IF('liq finales'!C126="E",VLOOKUP('liq finales'!F126,TABLAS!$A$4:$C$54,2,FALSE),IF('liq finales'!C126="C",VLOOKUP('liq finales'!F126,TABLAS!$A$4:$C$54,3,FALSE),"ERROR")))</f>
        <v>ERROR</v>
      </c>
      <c r="H128" s="59" t="str">
        <f>+IF('liq finales'!C126="D",30,IF('liq finales'!C126="E",25,IF('liq finales'!C126="C",25,"ERROR")))</f>
        <v>ERROR</v>
      </c>
    </row>
    <row r="129" spans="1:8">
      <c r="A129">
        <f>+MONTH('liq finales'!$D$8)</f>
        <v>3</v>
      </c>
      <c r="B129">
        <f>+IF(YEAR('liq finales'!D127)&lt;YEAR('liq finales'!$D$7),DAYS360('liq finales'!$D$7,'liq finales'!$D$8)+1,DAYS360('liq finales'!D127,'liq finales'!$D$8)+1)</f>
        <v>90</v>
      </c>
      <c r="C129">
        <f>+IF(A129&lt;7,IF(('liq finales'!$D$7)&lt;'liq finales'!D127,DAYS360('liq finales'!D127,'liq finales'!$D$8)+1,DAYS360('liq finales'!$D$7,'liq finales'!$D$8)+1),0)</f>
        <v>90</v>
      </c>
      <c r="D129">
        <f>+IF(A129&gt;6,IF(('liq finales'!$D$7+180)&lt;'liq finales'!D127,DAYS360('liq finales'!D127,'liq finales'!$D$8),DAYS360('liq finales'!$D$7+180,'liq finales'!$D$8)),0)</f>
        <v>0</v>
      </c>
      <c r="E129">
        <f t="shared" si="1"/>
        <v>90</v>
      </c>
      <c r="F129" s="5" t="str">
        <f>+IF('liq finales'!C127="D",(0.81-$F$10/100),IF('liq finales'!C127="E",0.83,IF('liq finales'!C127="C",0.82,"ERROR")))</f>
        <v>ERROR</v>
      </c>
      <c r="G129" t="str">
        <f>+IF('liq finales'!C127="D",42,IF('liq finales'!C127="E",VLOOKUP('liq finales'!F127,TABLAS!$A$4:$C$54,2,FALSE),IF('liq finales'!C127="C",VLOOKUP('liq finales'!F127,TABLAS!$A$4:$C$54,3,FALSE),"ERROR")))</f>
        <v>ERROR</v>
      </c>
      <c r="H129" s="59" t="str">
        <f>+IF('liq finales'!C127="D",30,IF('liq finales'!C127="E",25,IF('liq finales'!C127="C",25,"ERROR")))</f>
        <v>ERROR</v>
      </c>
    </row>
    <row r="130" spans="1:8">
      <c r="A130">
        <f>+MONTH('liq finales'!$D$8)</f>
        <v>3</v>
      </c>
      <c r="B130">
        <f>+IF(YEAR('liq finales'!D128)&lt;YEAR('liq finales'!$D$7),DAYS360('liq finales'!$D$7,'liq finales'!$D$8)+1,DAYS360('liq finales'!D128,'liq finales'!$D$8)+1)</f>
        <v>90</v>
      </c>
      <c r="C130">
        <f>+IF(A130&lt;7,IF(('liq finales'!$D$7)&lt;'liq finales'!D128,DAYS360('liq finales'!D128,'liq finales'!$D$8)+1,DAYS360('liq finales'!$D$7,'liq finales'!$D$8)+1),0)</f>
        <v>90</v>
      </c>
      <c r="D130">
        <f>+IF(A130&gt;6,IF(('liq finales'!$D$7+180)&lt;'liq finales'!D128,DAYS360('liq finales'!D128,'liq finales'!$D$8),DAYS360('liq finales'!$D$7+180,'liq finales'!$D$8)),0)</f>
        <v>0</v>
      </c>
      <c r="E130">
        <f t="shared" si="1"/>
        <v>90</v>
      </c>
      <c r="F130" s="5" t="str">
        <f>+IF('liq finales'!C128="D",(0.81-$F$10/100),IF('liq finales'!C128="E",0.83,IF('liq finales'!C128="C",0.82,"ERROR")))</f>
        <v>ERROR</v>
      </c>
      <c r="G130" t="str">
        <f>+IF('liq finales'!C128="D",42,IF('liq finales'!C128="E",VLOOKUP('liq finales'!F128,TABLAS!$A$4:$C$54,2,FALSE),IF('liq finales'!C128="C",VLOOKUP('liq finales'!F128,TABLAS!$A$4:$C$54,3,FALSE),"ERROR")))</f>
        <v>ERROR</v>
      </c>
      <c r="H130" s="59" t="str">
        <f>+IF('liq finales'!C128="D",30,IF('liq finales'!C128="E",25,IF('liq finales'!C128="C",25,"ERROR")))</f>
        <v>ERROR</v>
      </c>
    </row>
    <row r="131" spans="1:8">
      <c r="A131">
        <f>+MONTH('liq finales'!$D$8)</f>
        <v>3</v>
      </c>
      <c r="B131">
        <f>+IF(YEAR('liq finales'!D129)&lt;YEAR('liq finales'!$D$7),DAYS360('liq finales'!$D$7,'liq finales'!$D$8)+1,DAYS360('liq finales'!D129,'liq finales'!$D$8)+1)</f>
        <v>90</v>
      </c>
      <c r="C131">
        <f>+IF(A131&lt;7,IF(('liq finales'!$D$7)&lt;'liq finales'!D129,DAYS360('liq finales'!D129,'liq finales'!$D$8)+1,DAYS360('liq finales'!$D$7,'liq finales'!$D$8)+1),0)</f>
        <v>90</v>
      </c>
      <c r="D131">
        <f>+IF(A131&gt;6,IF(('liq finales'!$D$7+180)&lt;'liq finales'!D129,DAYS360('liq finales'!D129,'liq finales'!$D$8),DAYS360('liq finales'!$D$7+180,'liq finales'!$D$8)),0)</f>
        <v>0</v>
      </c>
      <c r="E131">
        <f t="shared" si="1"/>
        <v>90</v>
      </c>
      <c r="F131" s="5" t="str">
        <f>+IF('liq finales'!C129="D",(0.81-$F$10/100),IF('liq finales'!C129="E",0.83,IF('liq finales'!C129="C",0.82,"ERROR")))</f>
        <v>ERROR</v>
      </c>
      <c r="G131" t="str">
        <f>+IF('liq finales'!C129="D",42,IF('liq finales'!C129="E",VLOOKUP('liq finales'!F129,TABLAS!$A$4:$C$54,2,FALSE),IF('liq finales'!C129="C",VLOOKUP('liq finales'!F129,TABLAS!$A$4:$C$54,3,FALSE),"ERROR")))</f>
        <v>ERROR</v>
      </c>
      <c r="H131" s="59" t="str">
        <f>+IF('liq finales'!C129="D",30,IF('liq finales'!C129="E",25,IF('liq finales'!C129="C",25,"ERROR")))</f>
        <v>ERROR</v>
      </c>
    </row>
    <row r="132" spans="1:8">
      <c r="A132">
        <f>+MONTH('liq finales'!$D$8)</f>
        <v>3</v>
      </c>
      <c r="B132">
        <f>+IF(YEAR('liq finales'!D130)&lt;YEAR('liq finales'!$D$7),DAYS360('liq finales'!$D$7,'liq finales'!$D$8)+1,DAYS360('liq finales'!D130,'liq finales'!$D$8)+1)</f>
        <v>90</v>
      </c>
      <c r="C132">
        <f>+IF(A132&lt;7,IF(('liq finales'!$D$7)&lt;'liq finales'!D130,DAYS360('liq finales'!D130,'liq finales'!$D$8)+1,DAYS360('liq finales'!$D$7,'liq finales'!$D$8)+1),0)</f>
        <v>90</v>
      </c>
      <c r="D132">
        <f>+IF(A132&gt;6,IF(('liq finales'!$D$7+180)&lt;'liq finales'!D130,DAYS360('liq finales'!D130,'liq finales'!$D$8),DAYS360('liq finales'!$D$7+180,'liq finales'!$D$8)),0)</f>
        <v>0</v>
      </c>
      <c r="E132">
        <f t="shared" si="1"/>
        <v>90</v>
      </c>
      <c r="F132" s="5" t="str">
        <f>+IF('liq finales'!C130="D",(0.81-$F$10/100),IF('liq finales'!C130="E",0.83,IF('liq finales'!C130="C",0.82,"ERROR")))</f>
        <v>ERROR</v>
      </c>
      <c r="G132" t="str">
        <f>+IF('liq finales'!C130="D",42,IF('liq finales'!C130="E",VLOOKUP('liq finales'!F130,TABLAS!$A$4:$C$54,2,FALSE),IF('liq finales'!C130="C",VLOOKUP('liq finales'!F130,TABLAS!$A$4:$C$54,3,FALSE),"ERROR")))</f>
        <v>ERROR</v>
      </c>
      <c r="H132" s="59" t="str">
        <f>+IF('liq finales'!C130="D",30,IF('liq finales'!C130="E",25,IF('liq finales'!C130="C",25,"ERROR")))</f>
        <v>ERROR</v>
      </c>
    </row>
    <row r="133" spans="1:8">
      <c r="A133">
        <f>+MONTH('liq finales'!$D$8)</f>
        <v>3</v>
      </c>
      <c r="B133">
        <f>+IF(YEAR('liq finales'!D131)&lt;YEAR('liq finales'!$D$7),DAYS360('liq finales'!$D$7,'liq finales'!$D$8)+1,DAYS360('liq finales'!D131,'liq finales'!$D$8)+1)</f>
        <v>90</v>
      </c>
      <c r="C133">
        <f>+IF(A133&lt;7,IF(('liq finales'!$D$7)&lt;'liq finales'!D131,DAYS360('liq finales'!D131,'liq finales'!$D$8)+1,DAYS360('liq finales'!$D$7,'liq finales'!$D$8)+1),0)</f>
        <v>90</v>
      </c>
      <c r="D133">
        <f>+IF(A133&gt;6,IF(('liq finales'!$D$7+180)&lt;'liq finales'!D131,DAYS360('liq finales'!D131,'liq finales'!$D$8),DAYS360('liq finales'!$D$7+180,'liq finales'!$D$8)),0)</f>
        <v>0</v>
      </c>
      <c r="E133">
        <f t="shared" si="1"/>
        <v>90</v>
      </c>
      <c r="F133" s="5" t="str">
        <f>+IF('liq finales'!C131="D",(0.81-$F$10/100),IF('liq finales'!C131="E",0.83,IF('liq finales'!C131="C",0.82,"ERROR")))</f>
        <v>ERROR</v>
      </c>
      <c r="G133" t="str">
        <f>+IF('liq finales'!C131="D",42,IF('liq finales'!C131="E",VLOOKUP('liq finales'!F131,TABLAS!$A$4:$C$54,2,FALSE),IF('liq finales'!C131="C",VLOOKUP('liq finales'!F131,TABLAS!$A$4:$C$54,3,FALSE),"ERROR")))</f>
        <v>ERROR</v>
      </c>
      <c r="H133" s="59" t="str">
        <f>+IF('liq finales'!C131="D",30,IF('liq finales'!C131="E",25,IF('liq finales'!C131="C",25,"ERROR")))</f>
        <v>ERROR</v>
      </c>
    </row>
    <row r="134" spans="1:8">
      <c r="A134">
        <f>+MONTH('liq finales'!$D$8)</f>
        <v>3</v>
      </c>
      <c r="B134">
        <f>+IF(YEAR('liq finales'!D132)&lt;YEAR('liq finales'!$D$7),DAYS360('liq finales'!$D$7,'liq finales'!$D$8)+1,DAYS360('liq finales'!D132,'liq finales'!$D$8)+1)</f>
        <v>90</v>
      </c>
      <c r="C134">
        <f>+IF(A134&lt;7,IF(('liq finales'!$D$7)&lt;'liq finales'!D132,DAYS360('liq finales'!D132,'liq finales'!$D$8)+1,DAYS360('liq finales'!$D$7,'liq finales'!$D$8)+1),0)</f>
        <v>90</v>
      </c>
      <c r="D134">
        <f>+IF(A134&gt;6,IF(('liq finales'!$D$7+180)&lt;'liq finales'!D132,DAYS360('liq finales'!D132,'liq finales'!$D$8),DAYS360('liq finales'!$D$7+180,'liq finales'!$D$8)),0)</f>
        <v>0</v>
      </c>
      <c r="E134">
        <f t="shared" si="1"/>
        <v>90</v>
      </c>
      <c r="F134" s="5" t="str">
        <f>+IF('liq finales'!C132="D",(0.81-$F$10/100),IF('liq finales'!C132="E",0.83,IF('liq finales'!C132="C",0.82,"ERROR")))</f>
        <v>ERROR</v>
      </c>
      <c r="G134" t="str">
        <f>+IF('liq finales'!C132="D",42,IF('liq finales'!C132="E",VLOOKUP('liq finales'!F132,TABLAS!$A$4:$C$54,2,FALSE),IF('liq finales'!C132="C",VLOOKUP('liq finales'!F132,TABLAS!$A$4:$C$54,3,FALSE),"ERROR")))</f>
        <v>ERROR</v>
      </c>
      <c r="H134" s="59" t="str">
        <f>+IF('liq finales'!C132="D",30,IF('liq finales'!C132="E",25,IF('liq finales'!C132="C",25,"ERROR")))</f>
        <v>ERROR</v>
      </c>
    </row>
    <row r="135" spans="1:8">
      <c r="A135">
        <f>+MONTH('liq finales'!$D$8)</f>
        <v>3</v>
      </c>
      <c r="B135">
        <f>+IF(YEAR('liq finales'!D133)&lt;YEAR('liq finales'!$D$7),DAYS360('liq finales'!$D$7,'liq finales'!$D$8)+1,DAYS360('liq finales'!D133,'liq finales'!$D$8)+1)</f>
        <v>90</v>
      </c>
      <c r="C135">
        <f>+IF(A135&lt;7,IF(('liq finales'!$D$7)&lt;'liq finales'!D133,DAYS360('liq finales'!D133,'liq finales'!$D$8)+1,DAYS360('liq finales'!$D$7,'liq finales'!$D$8)+1),0)</f>
        <v>90</v>
      </c>
      <c r="D135">
        <f>+IF(A135&gt;6,IF(('liq finales'!$D$7+180)&lt;'liq finales'!D133,DAYS360('liq finales'!D133,'liq finales'!$D$8),DAYS360('liq finales'!$D$7+180,'liq finales'!$D$8)),0)</f>
        <v>0</v>
      </c>
      <c r="E135">
        <f t="shared" si="1"/>
        <v>90</v>
      </c>
      <c r="F135" s="5" t="str">
        <f>+IF('liq finales'!C133="D",(0.81-$F$10/100),IF('liq finales'!C133="E",0.83,IF('liq finales'!C133="C",0.82,"ERROR")))</f>
        <v>ERROR</v>
      </c>
      <c r="G135" t="str">
        <f>+IF('liq finales'!C133="D",42,IF('liq finales'!C133="E",VLOOKUP('liq finales'!F133,TABLAS!$A$4:$C$54,2,FALSE),IF('liq finales'!C133="C",VLOOKUP('liq finales'!F133,TABLAS!$A$4:$C$54,3,FALSE),"ERROR")))</f>
        <v>ERROR</v>
      </c>
      <c r="H135" s="59" t="str">
        <f>+IF('liq finales'!C133="D",30,IF('liq finales'!C133="E",25,IF('liq finales'!C133="C",25,"ERROR")))</f>
        <v>ERROR</v>
      </c>
    </row>
    <row r="136" spans="1:8">
      <c r="A136">
        <f>+MONTH('liq finales'!$D$8)</f>
        <v>3</v>
      </c>
      <c r="B136">
        <f>+IF(YEAR('liq finales'!D134)&lt;YEAR('liq finales'!$D$7),DAYS360('liq finales'!$D$7,'liq finales'!$D$8)+1,DAYS360('liq finales'!D134,'liq finales'!$D$8)+1)</f>
        <v>90</v>
      </c>
      <c r="C136">
        <f>+IF(A136&lt;7,IF(('liq finales'!$D$7)&lt;'liq finales'!D134,DAYS360('liq finales'!D134,'liq finales'!$D$8)+1,DAYS360('liq finales'!$D$7,'liq finales'!$D$8)+1),0)</f>
        <v>90</v>
      </c>
      <c r="D136">
        <f>+IF(A136&gt;6,IF(('liq finales'!$D$7+180)&lt;'liq finales'!D134,DAYS360('liq finales'!D134,'liq finales'!$D$8),DAYS360('liq finales'!$D$7+180,'liq finales'!$D$8)),0)</f>
        <v>0</v>
      </c>
      <c r="E136">
        <f t="shared" si="1"/>
        <v>90</v>
      </c>
      <c r="F136" s="5" t="str">
        <f>+IF('liq finales'!C134="D",(0.81-$F$10/100),IF('liq finales'!C134="E",0.83,IF('liq finales'!C134="C",0.82,"ERROR")))</f>
        <v>ERROR</v>
      </c>
      <c r="G136" t="str">
        <f>+IF('liq finales'!C134="D",42,IF('liq finales'!C134="E",VLOOKUP('liq finales'!F134,TABLAS!$A$4:$C$54,2,FALSE),IF('liq finales'!C134="C",VLOOKUP('liq finales'!F134,TABLAS!$A$4:$C$54,3,FALSE),"ERROR")))</f>
        <v>ERROR</v>
      </c>
      <c r="H136" s="59" t="str">
        <f>+IF('liq finales'!C134="D",30,IF('liq finales'!C134="E",25,IF('liq finales'!C134="C",25,"ERROR")))</f>
        <v>ERROR</v>
      </c>
    </row>
    <row r="137" spans="1:8">
      <c r="A137">
        <f>+MONTH('liq finales'!$D$8)</f>
        <v>3</v>
      </c>
      <c r="B137">
        <f>+IF(YEAR('liq finales'!D135)&lt;YEAR('liq finales'!$D$7),DAYS360('liq finales'!$D$7,'liq finales'!$D$8)+1,DAYS360('liq finales'!D135,'liq finales'!$D$8)+1)</f>
        <v>90</v>
      </c>
      <c r="C137">
        <f>+IF(A137&lt;7,IF(('liq finales'!$D$7)&lt;'liq finales'!D135,DAYS360('liq finales'!D135,'liq finales'!$D$8)+1,DAYS360('liq finales'!$D$7,'liq finales'!$D$8)+1),0)</f>
        <v>90</v>
      </c>
      <c r="D137">
        <f>+IF(A137&gt;6,IF(('liq finales'!$D$7+180)&lt;'liq finales'!D135,DAYS360('liq finales'!D135,'liq finales'!$D$8),DAYS360('liq finales'!$D$7+180,'liq finales'!$D$8)),0)</f>
        <v>0</v>
      </c>
      <c r="E137">
        <f t="shared" si="1"/>
        <v>90</v>
      </c>
      <c r="F137" s="5" t="str">
        <f>+IF('liq finales'!C135="D",(0.81-$F$10/100),IF('liq finales'!C135="E",0.83,IF('liq finales'!C135="C",0.82,"ERROR")))</f>
        <v>ERROR</v>
      </c>
      <c r="G137" t="str">
        <f>+IF('liq finales'!C135="D",42,IF('liq finales'!C135="E",VLOOKUP('liq finales'!F135,TABLAS!$A$4:$C$54,2,FALSE),IF('liq finales'!C135="C",VLOOKUP('liq finales'!F135,TABLAS!$A$4:$C$54,3,FALSE),"ERROR")))</f>
        <v>ERROR</v>
      </c>
      <c r="H137" s="59" t="str">
        <f>+IF('liq finales'!C135="D",30,IF('liq finales'!C135="E",25,IF('liq finales'!C135="C",25,"ERROR")))</f>
        <v>ERROR</v>
      </c>
    </row>
    <row r="138" spans="1:8">
      <c r="A138">
        <f>+MONTH('liq finales'!$D$8)</f>
        <v>3</v>
      </c>
      <c r="B138">
        <f>+IF(YEAR('liq finales'!D136)&lt;YEAR('liq finales'!$D$7),DAYS360('liq finales'!$D$7,'liq finales'!$D$8)+1,DAYS360('liq finales'!D136,'liq finales'!$D$8)+1)</f>
        <v>90</v>
      </c>
      <c r="C138">
        <f>+IF(A138&lt;7,IF(('liq finales'!$D$7)&lt;'liq finales'!D136,DAYS360('liq finales'!D136,'liq finales'!$D$8)+1,DAYS360('liq finales'!$D$7,'liq finales'!$D$8)+1),0)</f>
        <v>90</v>
      </c>
      <c r="D138">
        <f>+IF(A138&gt;6,IF(('liq finales'!$D$7+180)&lt;'liq finales'!D136,DAYS360('liq finales'!D136,'liq finales'!$D$8),DAYS360('liq finales'!$D$7+180,'liq finales'!$D$8)),0)</f>
        <v>0</v>
      </c>
      <c r="E138">
        <f t="shared" si="1"/>
        <v>90</v>
      </c>
      <c r="F138" s="5" t="str">
        <f>+IF('liq finales'!C136="D",(0.81-$F$10/100),IF('liq finales'!C136="E",0.83,IF('liq finales'!C136="C",0.82,"ERROR")))</f>
        <v>ERROR</v>
      </c>
      <c r="G138" t="str">
        <f>+IF('liq finales'!C136="D",42,IF('liq finales'!C136="E",VLOOKUP('liq finales'!F136,TABLAS!$A$4:$C$54,2,FALSE),IF('liq finales'!C136="C",VLOOKUP('liq finales'!F136,TABLAS!$A$4:$C$54,3,FALSE),"ERROR")))</f>
        <v>ERROR</v>
      </c>
      <c r="H138" s="59" t="str">
        <f>+IF('liq finales'!C136="D",30,IF('liq finales'!C136="E",25,IF('liq finales'!C136="C",25,"ERROR")))</f>
        <v>ERROR</v>
      </c>
    </row>
    <row r="139" spans="1:8">
      <c r="A139">
        <f>+MONTH('liq finales'!$D$8)</f>
        <v>3</v>
      </c>
      <c r="B139">
        <f>+IF(YEAR('liq finales'!D137)&lt;YEAR('liq finales'!$D$7),DAYS360('liq finales'!$D$7,'liq finales'!$D$8)+1,DAYS360('liq finales'!D137,'liq finales'!$D$8)+1)</f>
        <v>90</v>
      </c>
      <c r="C139">
        <f>+IF(A139&lt;7,IF(('liq finales'!$D$7)&lt;'liq finales'!D137,DAYS360('liq finales'!D137,'liq finales'!$D$8)+1,DAYS360('liq finales'!$D$7,'liq finales'!$D$8)+1),0)</f>
        <v>90</v>
      </c>
      <c r="D139">
        <f>+IF(A139&gt;6,IF(('liq finales'!$D$7+180)&lt;'liq finales'!D137,DAYS360('liq finales'!D137,'liq finales'!$D$8),DAYS360('liq finales'!$D$7+180,'liq finales'!$D$8)),0)</f>
        <v>0</v>
      </c>
      <c r="E139">
        <f t="shared" si="1"/>
        <v>90</v>
      </c>
      <c r="F139" s="5" t="str">
        <f>+IF('liq finales'!C137="D",(0.81-$F$10/100),IF('liq finales'!C137="E",0.83,IF('liq finales'!C137="C",0.82,"ERROR")))</f>
        <v>ERROR</v>
      </c>
      <c r="G139" t="str">
        <f>+IF('liq finales'!C137="D",42,IF('liq finales'!C137="E",VLOOKUP('liq finales'!F137,TABLAS!$A$4:$C$54,2,FALSE),IF('liq finales'!C137="C",VLOOKUP('liq finales'!F137,TABLAS!$A$4:$C$54,3,FALSE),"ERROR")))</f>
        <v>ERROR</v>
      </c>
      <c r="H139" s="59" t="str">
        <f>+IF('liq finales'!C137="D",30,IF('liq finales'!C137="E",25,IF('liq finales'!C137="C",25,"ERROR")))</f>
        <v>ERROR</v>
      </c>
    </row>
    <row r="140" spans="1:8">
      <c r="A140">
        <f>+MONTH('liq finales'!$D$8)</f>
        <v>3</v>
      </c>
      <c r="B140">
        <f>+IF(YEAR('liq finales'!D138)&lt;YEAR('liq finales'!$D$7),DAYS360('liq finales'!$D$7,'liq finales'!$D$8)+1,DAYS360('liq finales'!D138,'liq finales'!$D$8)+1)</f>
        <v>90</v>
      </c>
      <c r="C140">
        <f>+IF(A140&lt;7,IF(('liq finales'!$D$7)&lt;'liq finales'!D138,DAYS360('liq finales'!D138,'liq finales'!$D$8)+1,DAYS360('liq finales'!$D$7,'liq finales'!$D$8)+1),0)</f>
        <v>90</v>
      </c>
      <c r="D140">
        <f>+IF(A140&gt;6,IF(('liq finales'!$D$7+180)&lt;'liq finales'!D138,DAYS360('liq finales'!D138,'liq finales'!$D$8),DAYS360('liq finales'!$D$7+180,'liq finales'!$D$8)),0)</f>
        <v>0</v>
      </c>
      <c r="E140">
        <f t="shared" si="1"/>
        <v>90</v>
      </c>
      <c r="F140" s="5" t="str">
        <f>+IF('liq finales'!C138="D",(0.81-$F$10/100),IF('liq finales'!C138="E",0.83,IF('liq finales'!C138="C",0.82,"ERROR")))</f>
        <v>ERROR</v>
      </c>
      <c r="G140" t="str">
        <f>+IF('liq finales'!C138="D",42,IF('liq finales'!C138="E",VLOOKUP('liq finales'!F138,TABLAS!$A$4:$C$54,2,FALSE),IF('liq finales'!C138="C",VLOOKUP('liq finales'!F138,TABLAS!$A$4:$C$54,3,FALSE),"ERROR")))</f>
        <v>ERROR</v>
      </c>
      <c r="H140" s="59" t="str">
        <f>+IF('liq finales'!C138="D",30,IF('liq finales'!C138="E",25,IF('liq finales'!C138="C",25,"ERROR")))</f>
        <v>ERROR</v>
      </c>
    </row>
    <row r="141" spans="1:8">
      <c r="A141">
        <f>+MONTH('liq finales'!$D$8)</f>
        <v>3</v>
      </c>
      <c r="B141">
        <f>+IF(YEAR('liq finales'!D139)&lt;YEAR('liq finales'!$D$7),DAYS360('liq finales'!$D$7,'liq finales'!$D$8)+1,DAYS360('liq finales'!D139,'liq finales'!$D$8)+1)</f>
        <v>90</v>
      </c>
      <c r="C141">
        <f>+IF(A141&lt;7,IF(('liq finales'!$D$7)&lt;'liq finales'!D139,DAYS360('liq finales'!D139,'liq finales'!$D$8)+1,DAYS360('liq finales'!$D$7,'liq finales'!$D$8)+1),0)</f>
        <v>90</v>
      </c>
      <c r="D141">
        <f>+IF(A141&gt;6,IF(('liq finales'!$D$7+180)&lt;'liq finales'!D139,DAYS360('liq finales'!D139,'liq finales'!$D$8),DAYS360('liq finales'!$D$7+180,'liq finales'!$D$8)),0)</f>
        <v>0</v>
      </c>
      <c r="E141">
        <f t="shared" ref="E141:E204" si="2">+C141+D141</f>
        <v>90</v>
      </c>
      <c r="F141" s="5" t="str">
        <f>+IF('liq finales'!C139="D",(0.81-$F$10/100),IF('liq finales'!C139="E",0.83,IF('liq finales'!C139="C",0.82,"ERROR")))</f>
        <v>ERROR</v>
      </c>
      <c r="G141" t="str">
        <f>+IF('liq finales'!C139="D",42,IF('liq finales'!C139="E",VLOOKUP('liq finales'!F139,TABLAS!$A$4:$C$54,2,FALSE),IF('liq finales'!C139="C",VLOOKUP('liq finales'!F139,TABLAS!$A$4:$C$54,3,FALSE),"ERROR")))</f>
        <v>ERROR</v>
      </c>
      <c r="H141" s="59" t="str">
        <f>+IF('liq finales'!C139="D",30,IF('liq finales'!C139="E",25,IF('liq finales'!C139="C",25,"ERROR")))</f>
        <v>ERROR</v>
      </c>
    </row>
    <row r="142" spans="1:8">
      <c r="A142">
        <f>+MONTH('liq finales'!$D$8)</f>
        <v>3</v>
      </c>
      <c r="B142">
        <f>+IF(YEAR('liq finales'!D140)&lt;YEAR('liq finales'!$D$7),DAYS360('liq finales'!$D$7,'liq finales'!$D$8)+1,DAYS360('liq finales'!D140,'liq finales'!$D$8)+1)</f>
        <v>90</v>
      </c>
      <c r="C142">
        <f>+IF(A142&lt;7,IF(('liq finales'!$D$7)&lt;'liq finales'!D140,DAYS360('liq finales'!D140,'liq finales'!$D$8)+1,DAYS360('liq finales'!$D$7,'liq finales'!$D$8)+1),0)</f>
        <v>90</v>
      </c>
      <c r="D142">
        <f>+IF(A142&gt;6,IF(('liq finales'!$D$7+180)&lt;'liq finales'!D140,DAYS360('liq finales'!D140,'liq finales'!$D$8),DAYS360('liq finales'!$D$7+180,'liq finales'!$D$8)),0)</f>
        <v>0</v>
      </c>
      <c r="E142">
        <f t="shared" si="2"/>
        <v>90</v>
      </c>
      <c r="F142" s="5" t="str">
        <f>+IF('liq finales'!C140="D",(0.81-$F$10/100),IF('liq finales'!C140="E",0.83,IF('liq finales'!C140="C",0.82,"ERROR")))</f>
        <v>ERROR</v>
      </c>
      <c r="G142" t="str">
        <f>+IF('liq finales'!C140="D",42,IF('liq finales'!C140="E",VLOOKUP('liq finales'!F140,TABLAS!$A$4:$C$54,2,FALSE),IF('liq finales'!C140="C",VLOOKUP('liq finales'!F140,TABLAS!$A$4:$C$54,3,FALSE),"ERROR")))</f>
        <v>ERROR</v>
      </c>
      <c r="H142" s="59" t="str">
        <f>+IF('liq finales'!C140="D",30,IF('liq finales'!C140="E",25,IF('liq finales'!C140="C",25,"ERROR")))</f>
        <v>ERROR</v>
      </c>
    </row>
    <row r="143" spans="1:8">
      <c r="A143">
        <f>+MONTH('liq finales'!$D$8)</f>
        <v>3</v>
      </c>
      <c r="B143">
        <f>+IF(YEAR('liq finales'!D141)&lt;YEAR('liq finales'!$D$7),DAYS360('liq finales'!$D$7,'liq finales'!$D$8)+1,DAYS360('liq finales'!D141,'liq finales'!$D$8)+1)</f>
        <v>90</v>
      </c>
      <c r="C143">
        <f>+IF(A143&lt;7,IF(('liq finales'!$D$7)&lt;'liq finales'!D141,DAYS360('liq finales'!D141,'liq finales'!$D$8)+1,DAYS360('liq finales'!$D$7,'liq finales'!$D$8)+1),0)</f>
        <v>90</v>
      </c>
      <c r="D143">
        <f>+IF(A143&gt;6,IF(('liq finales'!$D$7+180)&lt;'liq finales'!D141,DAYS360('liq finales'!D141,'liq finales'!$D$8),DAYS360('liq finales'!$D$7+180,'liq finales'!$D$8)),0)</f>
        <v>0</v>
      </c>
      <c r="E143">
        <f t="shared" si="2"/>
        <v>90</v>
      </c>
      <c r="F143" s="5" t="str">
        <f>+IF('liq finales'!C141="D",(0.81-$F$10/100),IF('liq finales'!C141="E",0.83,IF('liq finales'!C141="C",0.82,"ERROR")))</f>
        <v>ERROR</v>
      </c>
      <c r="G143" t="str">
        <f>+IF('liq finales'!C141="D",42,IF('liq finales'!C141="E",VLOOKUP('liq finales'!F141,TABLAS!$A$4:$C$54,2,FALSE),IF('liq finales'!C141="C",VLOOKUP('liq finales'!F141,TABLAS!$A$4:$C$54,3,FALSE),"ERROR")))</f>
        <v>ERROR</v>
      </c>
      <c r="H143" s="59" t="str">
        <f>+IF('liq finales'!C141="D",30,IF('liq finales'!C141="E",25,IF('liq finales'!C141="C",25,"ERROR")))</f>
        <v>ERROR</v>
      </c>
    </row>
    <row r="144" spans="1:8">
      <c r="A144">
        <f>+MONTH('liq finales'!$D$8)</f>
        <v>3</v>
      </c>
      <c r="B144">
        <f>+IF(YEAR('liq finales'!D142)&lt;YEAR('liq finales'!$D$7),DAYS360('liq finales'!$D$7,'liq finales'!$D$8)+1,DAYS360('liq finales'!D142,'liq finales'!$D$8)+1)</f>
        <v>90</v>
      </c>
      <c r="C144">
        <f>+IF(A144&lt;7,IF(('liq finales'!$D$7)&lt;'liq finales'!D142,DAYS360('liq finales'!D142,'liq finales'!$D$8)+1,DAYS360('liq finales'!$D$7,'liq finales'!$D$8)+1),0)</f>
        <v>90</v>
      </c>
      <c r="D144">
        <f>+IF(A144&gt;6,IF(('liq finales'!$D$7+180)&lt;'liq finales'!D142,DAYS360('liq finales'!D142,'liq finales'!$D$8),DAYS360('liq finales'!$D$7+180,'liq finales'!$D$8)),0)</f>
        <v>0</v>
      </c>
      <c r="E144">
        <f t="shared" si="2"/>
        <v>90</v>
      </c>
      <c r="F144" s="5" t="str">
        <f>+IF('liq finales'!C142="D",(0.81-$F$10/100),IF('liq finales'!C142="E",0.83,IF('liq finales'!C142="C",0.82,"ERROR")))</f>
        <v>ERROR</v>
      </c>
      <c r="G144" t="str">
        <f>+IF('liq finales'!C142="D",42,IF('liq finales'!C142="E",VLOOKUP('liq finales'!F142,TABLAS!$A$4:$C$54,2,FALSE),IF('liq finales'!C142="C",VLOOKUP('liq finales'!F142,TABLAS!$A$4:$C$54,3,FALSE),"ERROR")))</f>
        <v>ERROR</v>
      </c>
      <c r="H144" s="59" t="str">
        <f>+IF('liq finales'!C142="D",30,IF('liq finales'!C142="E",25,IF('liq finales'!C142="C",25,"ERROR")))</f>
        <v>ERROR</v>
      </c>
    </row>
    <row r="145" spans="1:8">
      <c r="A145">
        <f>+MONTH('liq finales'!$D$8)</f>
        <v>3</v>
      </c>
      <c r="B145">
        <f>+IF(YEAR('liq finales'!D143)&lt;YEAR('liq finales'!$D$7),DAYS360('liq finales'!$D$7,'liq finales'!$D$8)+1,DAYS360('liq finales'!D143,'liq finales'!$D$8)+1)</f>
        <v>90</v>
      </c>
      <c r="C145">
        <f>+IF(A145&lt;7,IF(('liq finales'!$D$7)&lt;'liq finales'!D143,DAYS360('liq finales'!D143,'liq finales'!$D$8)+1,DAYS360('liq finales'!$D$7,'liq finales'!$D$8)+1),0)</f>
        <v>90</v>
      </c>
      <c r="D145">
        <f>+IF(A145&gt;6,IF(('liq finales'!$D$7+180)&lt;'liq finales'!D143,DAYS360('liq finales'!D143,'liq finales'!$D$8),DAYS360('liq finales'!$D$7+180,'liq finales'!$D$8)),0)</f>
        <v>0</v>
      </c>
      <c r="E145">
        <f t="shared" si="2"/>
        <v>90</v>
      </c>
      <c r="F145" s="5" t="str">
        <f>+IF('liq finales'!C143="D",(0.81-$F$10/100),IF('liq finales'!C143="E",0.83,IF('liq finales'!C143="C",0.82,"ERROR")))</f>
        <v>ERROR</v>
      </c>
      <c r="G145" t="str">
        <f>+IF('liq finales'!C143="D",42,IF('liq finales'!C143="E",VLOOKUP('liq finales'!F143,TABLAS!$A$4:$C$54,2,FALSE),IF('liq finales'!C143="C",VLOOKUP('liq finales'!F143,TABLAS!$A$4:$C$54,3,FALSE),"ERROR")))</f>
        <v>ERROR</v>
      </c>
      <c r="H145" s="59" t="str">
        <f>+IF('liq finales'!C143="D",30,IF('liq finales'!C143="E",25,IF('liq finales'!C143="C",25,"ERROR")))</f>
        <v>ERROR</v>
      </c>
    </row>
    <row r="146" spans="1:8">
      <c r="A146">
        <f>+MONTH('liq finales'!$D$8)</f>
        <v>3</v>
      </c>
      <c r="B146">
        <f>+IF(YEAR('liq finales'!D144)&lt;YEAR('liq finales'!$D$7),DAYS360('liq finales'!$D$7,'liq finales'!$D$8)+1,DAYS360('liq finales'!D144,'liq finales'!$D$8)+1)</f>
        <v>90</v>
      </c>
      <c r="C146">
        <f>+IF(A146&lt;7,IF(('liq finales'!$D$7)&lt;'liq finales'!D144,DAYS360('liq finales'!D144,'liq finales'!$D$8)+1,DAYS360('liq finales'!$D$7,'liq finales'!$D$8)+1),0)</f>
        <v>90</v>
      </c>
      <c r="D146">
        <f>+IF(A146&gt;6,IF(('liq finales'!$D$7+180)&lt;'liq finales'!D144,DAYS360('liq finales'!D144,'liq finales'!$D$8),DAYS360('liq finales'!$D$7+180,'liq finales'!$D$8)),0)</f>
        <v>0</v>
      </c>
      <c r="E146">
        <f t="shared" si="2"/>
        <v>90</v>
      </c>
      <c r="F146" s="5" t="str">
        <f>+IF('liq finales'!C144="D",(0.81-$F$10/100),IF('liq finales'!C144="E",0.83,IF('liq finales'!C144="C",0.82,"ERROR")))</f>
        <v>ERROR</v>
      </c>
      <c r="G146" t="str">
        <f>+IF('liq finales'!C144="D",42,IF('liq finales'!C144="E",VLOOKUP('liq finales'!F144,TABLAS!$A$4:$C$54,2,FALSE),IF('liq finales'!C144="C",VLOOKUP('liq finales'!F144,TABLAS!$A$4:$C$54,3,FALSE),"ERROR")))</f>
        <v>ERROR</v>
      </c>
      <c r="H146" s="59" t="str">
        <f>+IF('liq finales'!C144="D",30,IF('liq finales'!C144="E",25,IF('liq finales'!C144="C",25,"ERROR")))</f>
        <v>ERROR</v>
      </c>
    </row>
    <row r="147" spans="1:8">
      <c r="A147">
        <f>+MONTH('liq finales'!$D$8)</f>
        <v>3</v>
      </c>
      <c r="B147">
        <f>+IF(YEAR('liq finales'!D145)&lt;YEAR('liq finales'!$D$7),DAYS360('liq finales'!$D$7,'liq finales'!$D$8)+1,DAYS360('liq finales'!D145,'liq finales'!$D$8)+1)</f>
        <v>90</v>
      </c>
      <c r="C147">
        <f>+IF(A147&lt;7,IF(('liq finales'!$D$7)&lt;'liq finales'!D145,DAYS360('liq finales'!D145,'liq finales'!$D$8)+1,DAYS360('liq finales'!$D$7,'liq finales'!$D$8)+1),0)</f>
        <v>90</v>
      </c>
      <c r="D147">
        <f>+IF(A147&gt;6,IF(('liq finales'!$D$7+180)&lt;'liq finales'!D145,DAYS360('liq finales'!D145,'liq finales'!$D$8),DAYS360('liq finales'!$D$7+180,'liq finales'!$D$8)),0)</f>
        <v>0</v>
      </c>
      <c r="E147">
        <f t="shared" si="2"/>
        <v>90</v>
      </c>
      <c r="F147" s="5" t="str">
        <f>+IF('liq finales'!C145="D",(0.81-$F$10/100),IF('liq finales'!C145="E",0.83,IF('liq finales'!C145="C",0.82,"ERROR")))</f>
        <v>ERROR</v>
      </c>
      <c r="G147" t="str">
        <f>+IF('liq finales'!C145="D",42,IF('liq finales'!C145="E",VLOOKUP('liq finales'!F145,TABLAS!$A$4:$C$54,2,FALSE),IF('liq finales'!C145="C",VLOOKUP('liq finales'!F145,TABLAS!$A$4:$C$54,3,FALSE),"ERROR")))</f>
        <v>ERROR</v>
      </c>
      <c r="H147" s="59" t="str">
        <f>+IF('liq finales'!C145="D",30,IF('liq finales'!C145="E",25,IF('liq finales'!C145="C",25,"ERROR")))</f>
        <v>ERROR</v>
      </c>
    </row>
    <row r="148" spans="1:8">
      <c r="A148">
        <f>+MONTH('liq finales'!$D$8)</f>
        <v>3</v>
      </c>
      <c r="B148">
        <f>+IF(YEAR('liq finales'!D146)&lt;YEAR('liq finales'!$D$7),DAYS360('liq finales'!$D$7,'liq finales'!$D$8)+1,DAYS360('liq finales'!D146,'liq finales'!$D$8)+1)</f>
        <v>90</v>
      </c>
      <c r="C148">
        <f>+IF(A148&lt;7,IF(('liq finales'!$D$7)&lt;'liq finales'!D146,DAYS360('liq finales'!D146,'liq finales'!$D$8)+1,DAYS360('liq finales'!$D$7,'liq finales'!$D$8)+1),0)</f>
        <v>90</v>
      </c>
      <c r="D148">
        <f>+IF(A148&gt;6,IF(('liq finales'!$D$7+180)&lt;'liq finales'!D146,DAYS360('liq finales'!D146,'liq finales'!$D$8),DAYS360('liq finales'!$D$7+180,'liq finales'!$D$8)),0)</f>
        <v>0</v>
      </c>
      <c r="E148">
        <f t="shared" si="2"/>
        <v>90</v>
      </c>
      <c r="F148" s="5" t="str">
        <f>+IF('liq finales'!C146="D",(0.81-$F$10/100),IF('liq finales'!C146="E",0.83,IF('liq finales'!C146="C",0.82,"ERROR")))</f>
        <v>ERROR</v>
      </c>
      <c r="G148" t="str">
        <f>+IF('liq finales'!C146="D",42,IF('liq finales'!C146="E",VLOOKUP('liq finales'!F146,TABLAS!$A$4:$C$54,2,FALSE),IF('liq finales'!C146="C",VLOOKUP('liq finales'!F146,TABLAS!$A$4:$C$54,3,FALSE),"ERROR")))</f>
        <v>ERROR</v>
      </c>
      <c r="H148" s="59" t="str">
        <f>+IF('liq finales'!C146="D",30,IF('liq finales'!C146="E",25,IF('liq finales'!C146="C",25,"ERROR")))</f>
        <v>ERROR</v>
      </c>
    </row>
    <row r="149" spans="1:8">
      <c r="A149">
        <f>+MONTH('liq finales'!$D$8)</f>
        <v>3</v>
      </c>
      <c r="B149">
        <f>+IF(YEAR('liq finales'!D147)&lt;YEAR('liq finales'!$D$7),DAYS360('liq finales'!$D$7,'liq finales'!$D$8)+1,DAYS360('liq finales'!D147,'liq finales'!$D$8)+1)</f>
        <v>90</v>
      </c>
      <c r="C149">
        <f>+IF(A149&lt;7,IF(('liq finales'!$D$7)&lt;'liq finales'!D147,DAYS360('liq finales'!D147,'liq finales'!$D$8)+1,DAYS360('liq finales'!$D$7,'liq finales'!$D$8)+1),0)</f>
        <v>90</v>
      </c>
      <c r="D149">
        <f>+IF(A149&gt;6,IF(('liq finales'!$D$7+180)&lt;'liq finales'!D147,DAYS360('liq finales'!D147,'liq finales'!$D$8),DAYS360('liq finales'!$D$7+180,'liq finales'!$D$8)),0)</f>
        <v>0</v>
      </c>
      <c r="E149">
        <f t="shared" si="2"/>
        <v>90</v>
      </c>
      <c r="F149" s="5" t="str">
        <f>+IF('liq finales'!C147="D",(0.81-$F$10/100),IF('liq finales'!C147="E",0.83,IF('liq finales'!C147="C",0.82,"ERROR")))</f>
        <v>ERROR</v>
      </c>
      <c r="G149" t="str">
        <f>+IF('liq finales'!C147="D",42,IF('liq finales'!C147="E",VLOOKUP('liq finales'!F147,TABLAS!$A$4:$C$54,2,FALSE),IF('liq finales'!C147="C",VLOOKUP('liq finales'!F147,TABLAS!$A$4:$C$54,3,FALSE),"ERROR")))</f>
        <v>ERROR</v>
      </c>
      <c r="H149" s="59" t="str">
        <f>+IF('liq finales'!C147="D",30,IF('liq finales'!C147="E",25,IF('liq finales'!C147="C",25,"ERROR")))</f>
        <v>ERROR</v>
      </c>
    </row>
    <row r="150" spans="1:8">
      <c r="A150">
        <f>+MONTH('liq finales'!$D$8)</f>
        <v>3</v>
      </c>
      <c r="B150">
        <f>+IF(YEAR('liq finales'!D148)&lt;YEAR('liq finales'!$D$7),DAYS360('liq finales'!$D$7,'liq finales'!$D$8)+1,DAYS360('liq finales'!D148,'liq finales'!$D$8)+1)</f>
        <v>90</v>
      </c>
      <c r="C150">
        <f>+IF(A150&lt;7,IF(('liq finales'!$D$7)&lt;'liq finales'!D148,DAYS360('liq finales'!D148,'liq finales'!$D$8)+1,DAYS360('liq finales'!$D$7,'liq finales'!$D$8)+1),0)</f>
        <v>90</v>
      </c>
      <c r="D150">
        <f>+IF(A150&gt;6,IF(('liq finales'!$D$7+180)&lt;'liq finales'!D148,DAYS360('liq finales'!D148,'liq finales'!$D$8),DAYS360('liq finales'!$D$7+180,'liq finales'!$D$8)),0)</f>
        <v>0</v>
      </c>
      <c r="E150">
        <f t="shared" si="2"/>
        <v>90</v>
      </c>
      <c r="F150" s="5" t="str">
        <f>+IF('liq finales'!C148="D",(0.81-$F$10/100),IF('liq finales'!C148="E",0.83,IF('liq finales'!C148="C",0.82,"ERROR")))</f>
        <v>ERROR</v>
      </c>
      <c r="G150" t="str">
        <f>+IF('liq finales'!C148="D",42,IF('liq finales'!C148="E",VLOOKUP('liq finales'!F148,TABLAS!$A$4:$C$54,2,FALSE),IF('liq finales'!C148="C",VLOOKUP('liq finales'!F148,TABLAS!$A$4:$C$54,3,FALSE),"ERROR")))</f>
        <v>ERROR</v>
      </c>
      <c r="H150" s="59" t="str">
        <f>+IF('liq finales'!C148="D",30,IF('liq finales'!C148="E",25,IF('liq finales'!C148="C",25,"ERROR")))</f>
        <v>ERROR</v>
      </c>
    </row>
    <row r="151" spans="1:8">
      <c r="A151">
        <f>+MONTH('liq finales'!$D$8)</f>
        <v>3</v>
      </c>
      <c r="B151">
        <f>+IF(YEAR('liq finales'!D149)&lt;YEAR('liq finales'!$D$7),DAYS360('liq finales'!$D$7,'liq finales'!$D$8)+1,DAYS360('liq finales'!D149,'liq finales'!$D$8)+1)</f>
        <v>90</v>
      </c>
      <c r="C151">
        <f>+IF(A151&lt;7,IF(('liq finales'!$D$7)&lt;'liq finales'!D149,DAYS360('liq finales'!D149,'liq finales'!$D$8)+1,DAYS360('liq finales'!$D$7,'liq finales'!$D$8)+1),0)</f>
        <v>90</v>
      </c>
      <c r="D151">
        <f>+IF(A151&gt;6,IF(('liq finales'!$D$7+180)&lt;'liq finales'!D149,DAYS360('liq finales'!D149,'liq finales'!$D$8),DAYS360('liq finales'!$D$7+180,'liq finales'!$D$8)),0)</f>
        <v>0</v>
      </c>
      <c r="E151">
        <f t="shared" si="2"/>
        <v>90</v>
      </c>
      <c r="F151" s="5" t="str">
        <f>+IF('liq finales'!C149="D",(0.81-$F$10/100),IF('liq finales'!C149="E",0.83,IF('liq finales'!C149="C",0.82,"ERROR")))</f>
        <v>ERROR</v>
      </c>
      <c r="G151" t="str">
        <f>+IF('liq finales'!C149="D",42,IF('liq finales'!C149="E",VLOOKUP('liq finales'!F149,TABLAS!$A$4:$C$54,2,FALSE),IF('liq finales'!C149="C",VLOOKUP('liq finales'!F149,TABLAS!$A$4:$C$54,3,FALSE),"ERROR")))</f>
        <v>ERROR</v>
      </c>
      <c r="H151" s="59" t="str">
        <f>+IF('liq finales'!C149="D",30,IF('liq finales'!C149="E",25,IF('liq finales'!C149="C",25,"ERROR")))</f>
        <v>ERROR</v>
      </c>
    </row>
    <row r="152" spans="1:8">
      <c r="A152">
        <f>+MONTH('liq finales'!$D$8)</f>
        <v>3</v>
      </c>
      <c r="B152">
        <f>+IF(YEAR('liq finales'!D150)&lt;YEAR('liq finales'!$D$7),DAYS360('liq finales'!$D$7,'liq finales'!$D$8)+1,DAYS360('liq finales'!D150,'liq finales'!$D$8)+1)</f>
        <v>90</v>
      </c>
      <c r="C152">
        <f>+IF(A152&lt;7,IF(('liq finales'!$D$7)&lt;'liq finales'!D150,DAYS360('liq finales'!D150,'liq finales'!$D$8)+1,DAYS360('liq finales'!$D$7,'liq finales'!$D$8)+1),0)</f>
        <v>90</v>
      </c>
      <c r="D152">
        <f>+IF(A152&gt;6,IF(('liq finales'!$D$7+180)&lt;'liq finales'!D150,DAYS360('liq finales'!D150,'liq finales'!$D$8),DAYS360('liq finales'!$D$7+180,'liq finales'!$D$8)),0)</f>
        <v>0</v>
      </c>
      <c r="E152">
        <f t="shared" si="2"/>
        <v>90</v>
      </c>
      <c r="F152" s="5" t="str">
        <f>+IF('liq finales'!C150="D",(0.81-$F$10/100),IF('liq finales'!C150="E",0.83,IF('liq finales'!C150="C",0.82,"ERROR")))</f>
        <v>ERROR</v>
      </c>
      <c r="G152" t="str">
        <f>+IF('liq finales'!C150="D",42,IF('liq finales'!C150="E",VLOOKUP('liq finales'!F150,TABLAS!$A$4:$C$54,2,FALSE),IF('liq finales'!C150="C",VLOOKUP('liq finales'!F150,TABLAS!$A$4:$C$54,3,FALSE),"ERROR")))</f>
        <v>ERROR</v>
      </c>
      <c r="H152" s="59" t="str">
        <f>+IF('liq finales'!C150="D",30,IF('liq finales'!C150="E",25,IF('liq finales'!C150="C",25,"ERROR")))</f>
        <v>ERROR</v>
      </c>
    </row>
    <row r="153" spans="1:8">
      <c r="A153">
        <f>+MONTH('liq finales'!$D$8)</f>
        <v>3</v>
      </c>
      <c r="B153">
        <f>+IF(YEAR('liq finales'!D151)&lt;YEAR('liq finales'!$D$7),DAYS360('liq finales'!$D$7,'liq finales'!$D$8)+1,DAYS360('liq finales'!D151,'liq finales'!$D$8)+1)</f>
        <v>90</v>
      </c>
      <c r="C153">
        <f>+IF(A153&lt;7,IF(('liq finales'!$D$7)&lt;'liq finales'!D151,DAYS360('liq finales'!D151,'liq finales'!$D$8)+1,DAYS360('liq finales'!$D$7,'liq finales'!$D$8)+1),0)</f>
        <v>90</v>
      </c>
      <c r="D153">
        <f>+IF(A153&gt;6,IF(('liq finales'!$D$7+180)&lt;'liq finales'!D151,DAYS360('liq finales'!D151,'liq finales'!$D$8),DAYS360('liq finales'!$D$7+180,'liq finales'!$D$8)),0)</f>
        <v>0</v>
      </c>
      <c r="E153">
        <f t="shared" si="2"/>
        <v>90</v>
      </c>
      <c r="F153" s="5" t="str">
        <f>+IF('liq finales'!C151="D",(0.81-$F$10/100),IF('liq finales'!C151="E",0.83,IF('liq finales'!C151="C",0.82,"ERROR")))</f>
        <v>ERROR</v>
      </c>
      <c r="G153" t="str">
        <f>+IF('liq finales'!C151="D",42,IF('liq finales'!C151="E",VLOOKUP('liq finales'!F151,TABLAS!$A$4:$C$54,2,FALSE),IF('liq finales'!C151="C",VLOOKUP('liq finales'!F151,TABLAS!$A$4:$C$54,3,FALSE),"ERROR")))</f>
        <v>ERROR</v>
      </c>
      <c r="H153" s="59" t="str">
        <f>+IF('liq finales'!C151="D",30,IF('liq finales'!C151="E",25,IF('liq finales'!C151="C",25,"ERROR")))</f>
        <v>ERROR</v>
      </c>
    </row>
    <row r="154" spans="1:8">
      <c r="A154">
        <f>+MONTH('liq finales'!$D$8)</f>
        <v>3</v>
      </c>
      <c r="B154">
        <f>+IF(YEAR('liq finales'!D152)&lt;YEAR('liq finales'!$D$7),DAYS360('liq finales'!$D$7,'liq finales'!$D$8)+1,DAYS360('liq finales'!D152,'liq finales'!$D$8)+1)</f>
        <v>90</v>
      </c>
      <c r="C154">
        <f>+IF(A154&lt;7,IF(('liq finales'!$D$7)&lt;'liq finales'!D152,DAYS360('liq finales'!D152,'liq finales'!$D$8)+1,DAYS360('liq finales'!$D$7,'liq finales'!$D$8)+1),0)</f>
        <v>90</v>
      </c>
      <c r="D154">
        <f>+IF(A154&gt;6,IF(('liq finales'!$D$7+180)&lt;'liq finales'!D152,DAYS360('liq finales'!D152,'liq finales'!$D$8),DAYS360('liq finales'!$D$7+180,'liq finales'!$D$8)),0)</f>
        <v>0</v>
      </c>
      <c r="E154">
        <f t="shared" si="2"/>
        <v>90</v>
      </c>
      <c r="F154" s="5" t="str">
        <f>+IF('liq finales'!C152="D",(0.81-$F$10/100),IF('liq finales'!C152="E",0.83,IF('liq finales'!C152="C",0.82,"ERROR")))</f>
        <v>ERROR</v>
      </c>
      <c r="G154" t="str">
        <f>+IF('liq finales'!C152="D",42,IF('liq finales'!C152="E",VLOOKUP('liq finales'!F152,TABLAS!$A$4:$C$54,2,FALSE),IF('liq finales'!C152="C",VLOOKUP('liq finales'!F152,TABLAS!$A$4:$C$54,3,FALSE),"ERROR")))</f>
        <v>ERROR</v>
      </c>
      <c r="H154" s="59" t="str">
        <f>+IF('liq finales'!C152="D",30,IF('liq finales'!C152="E",25,IF('liq finales'!C152="C",25,"ERROR")))</f>
        <v>ERROR</v>
      </c>
    </row>
    <row r="155" spans="1:8">
      <c r="A155">
        <f>+MONTH('liq finales'!$D$8)</f>
        <v>3</v>
      </c>
      <c r="B155">
        <f>+IF(YEAR('liq finales'!D153)&lt;YEAR('liq finales'!$D$7),DAYS360('liq finales'!$D$7,'liq finales'!$D$8)+1,DAYS360('liq finales'!D153,'liq finales'!$D$8)+1)</f>
        <v>90</v>
      </c>
      <c r="C155">
        <f>+IF(A155&lt;7,IF(('liq finales'!$D$7)&lt;'liq finales'!D153,DAYS360('liq finales'!D153,'liq finales'!$D$8)+1,DAYS360('liq finales'!$D$7,'liq finales'!$D$8)+1),0)</f>
        <v>90</v>
      </c>
      <c r="D155">
        <f>+IF(A155&gt;6,IF(('liq finales'!$D$7+180)&lt;'liq finales'!D153,DAYS360('liq finales'!D153,'liq finales'!$D$8),DAYS360('liq finales'!$D$7+180,'liq finales'!$D$8)),0)</f>
        <v>0</v>
      </c>
      <c r="E155">
        <f t="shared" si="2"/>
        <v>90</v>
      </c>
      <c r="F155" s="5" t="str">
        <f>+IF('liq finales'!C153="D",(0.81-$F$10/100),IF('liq finales'!C153="E",0.83,IF('liq finales'!C153="C",0.82,"ERROR")))</f>
        <v>ERROR</v>
      </c>
      <c r="G155" t="str">
        <f>+IF('liq finales'!C153="D",42,IF('liq finales'!C153="E",VLOOKUP('liq finales'!F153,TABLAS!$A$4:$C$54,2,FALSE),IF('liq finales'!C153="C",VLOOKUP('liq finales'!F153,TABLAS!$A$4:$C$54,3,FALSE),"ERROR")))</f>
        <v>ERROR</v>
      </c>
      <c r="H155" s="59" t="str">
        <f>+IF('liq finales'!C153="D",30,IF('liq finales'!C153="E",25,IF('liq finales'!C153="C",25,"ERROR")))</f>
        <v>ERROR</v>
      </c>
    </row>
    <row r="156" spans="1:8">
      <c r="A156">
        <f>+MONTH('liq finales'!$D$8)</f>
        <v>3</v>
      </c>
      <c r="B156">
        <f>+IF(YEAR('liq finales'!D154)&lt;YEAR('liq finales'!$D$7),DAYS360('liq finales'!$D$7,'liq finales'!$D$8)+1,DAYS360('liq finales'!D154,'liq finales'!$D$8)+1)</f>
        <v>90</v>
      </c>
      <c r="C156">
        <f>+IF(A156&lt;7,IF(('liq finales'!$D$7)&lt;'liq finales'!D154,DAYS360('liq finales'!D154,'liq finales'!$D$8)+1,DAYS360('liq finales'!$D$7,'liq finales'!$D$8)+1),0)</f>
        <v>90</v>
      </c>
      <c r="D156">
        <f>+IF(A156&gt;6,IF(('liq finales'!$D$7+180)&lt;'liq finales'!D154,DAYS360('liq finales'!D154,'liq finales'!$D$8),DAYS360('liq finales'!$D$7+180,'liq finales'!$D$8)),0)</f>
        <v>0</v>
      </c>
      <c r="E156">
        <f t="shared" si="2"/>
        <v>90</v>
      </c>
      <c r="F156" s="5" t="str">
        <f>+IF('liq finales'!C154="D",(0.81-$F$10/100),IF('liq finales'!C154="E",0.83,IF('liq finales'!C154="C",0.82,"ERROR")))</f>
        <v>ERROR</v>
      </c>
      <c r="G156" t="str">
        <f>+IF('liq finales'!C154="D",42,IF('liq finales'!C154="E",VLOOKUP('liq finales'!F154,TABLAS!$A$4:$C$54,2,FALSE),IF('liq finales'!C154="C",VLOOKUP('liq finales'!F154,TABLAS!$A$4:$C$54,3,FALSE),"ERROR")))</f>
        <v>ERROR</v>
      </c>
      <c r="H156" s="59" t="str">
        <f>+IF('liq finales'!C154="D",30,IF('liq finales'!C154="E",25,IF('liq finales'!C154="C",25,"ERROR")))</f>
        <v>ERROR</v>
      </c>
    </row>
    <row r="157" spans="1:8">
      <c r="A157">
        <f>+MONTH('liq finales'!$D$8)</f>
        <v>3</v>
      </c>
      <c r="B157">
        <f>+IF(YEAR('liq finales'!D155)&lt;YEAR('liq finales'!$D$7),DAYS360('liq finales'!$D$7,'liq finales'!$D$8)+1,DAYS360('liq finales'!D155,'liq finales'!$D$8)+1)</f>
        <v>90</v>
      </c>
      <c r="C157">
        <f>+IF(A157&lt;7,IF(('liq finales'!$D$7)&lt;'liq finales'!D155,DAYS360('liq finales'!D155,'liq finales'!$D$8)+1,DAYS360('liq finales'!$D$7,'liq finales'!$D$8)+1),0)</f>
        <v>90</v>
      </c>
      <c r="D157">
        <f>+IF(A157&gt;6,IF(('liq finales'!$D$7+180)&lt;'liq finales'!D155,DAYS360('liq finales'!D155,'liq finales'!$D$8),DAYS360('liq finales'!$D$7+180,'liq finales'!$D$8)),0)</f>
        <v>0</v>
      </c>
      <c r="E157">
        <f t="shared" si="2"/>
        <v>90</v>
      </c>
      <c r="F157" s="5" t="str">
        <f>+IF('liq finales'!C155="D",(0.81-$F$10/100),IF('liq finales'!C155="E",0.83,IF('liq finales'!C155="C",0.82,"ERROR")))</f>
        <v>ERROR</v>
      </c>
      <c r="G157" t="str">
        <f>+IF('liq finales'!C155="D",42,IF('liq finales'!C155="E",VLOOKUP('liq finales'!F155,TABLAS!$A$4:$C$54,2,FALSE),IF('liq finales'!C155="C",VLOOKUP('liq finales'!F155,TABLAS!$A$4:$C$54,3,FALSE),"ERROR")))</f>
        <v>ERROR</v>
      </c>
      <c r="H157" s="59" t="str">
        <f>+IF('liq finales'!C155="D",30,IF('liq finales'!C155="E",25,IF('liq finales'!C155="C",25,"ERROR")))</f>
        <v>ERROR</v>
      </c>
    </row>
    <row r="158" spans="1:8">
      <c r="A158">
        <f>+MONTH('liq finales'!$D$8)</f>
        <v>3</v>
      </c>
      <c r="B158">
        <f>+IF(YEAR('liq finales'!D156)&lt;YEAR('liq finales'!$D$7),DAYS360('liq finales'!$D$7,'liq finales'!$D$8)+1,DAYS360('liq finales'!D156,'liq finales'!$D$8)+1)</f>
        <v>90</v>
      </c>
      <c r="C158">
        <f>+IF(A158&lt;7,IF(('liq finales'!$D$7)&lt;'liq finales'!D156,DAYS360('liq finales'!D156,'liq finales'!$D$8)+1,DAYS360('liq finales'!$D$7,'liq finales'!$D$8)+1),0)</f>
        <v>90</v>
      </c>
      <c r="D158">
        <f>+IF(A158&gt;6,IF(('liq finales'!$D$7+180)&lt;'liq finales'!D156,DAYS360('liq finales'!D156,'liq finales'!$D$8),DAYS360('liq finales'!$D$7+180,'liq finales'!$D$8)),0)</f>
        <v>0</v>
      </c>
      <c r="E158">
        <f t="shared" si="2"/>
        <v>90</v>
      </c>
      <c r="F158" s="5" t="str">
        <f>+IF('liq finales'!C156="D",(0.81-$F$10/100),IF('liq finales'!C156="E",0.83,IF('liq finales'!C156="C",0.82,"ERROR")))</f>
        <v>ERROR</v>
      </c>
      <c r="G158" t="str">
        <f>+IF('liq finales'!C156="D",42,IF('liq finales'!C156="E",VLOOKUP('liq finales'!F156,TABLAS!$A$4:$C$54,2,FALSE),IF('liq finales'!C156="C",VLOOKUP('liq finales'!F156,TABLAS!$A$4:$C$54,3,FALSE),"ERROR")))</f>
        <v>ERROR</v>
      </c>
      <c r="H158" s="59" t="str">
        <f>+IF('liq finales'!C156="D",30,IF('liq finales'!C156="E",25,IF('liq finales'!C156="C",25,"ERROR")))</f>
        <v>ERROR</v>
      </c>
    </row>
    <row r="159" spans="1:8">
      <c r="A159">
        <f>+MONTH('liq finales'!$D$8)</f>
        <v>3</v>
      </c>
      <c r="B159">
        <f>+IF(YEAR('liq finales'!D157)&lt;YEAR('liq finales'!$D$7),DAYS360('liq finales'!$D$7,'liq finales'!$D$8)+1,DAYS360('liq finales'!D157,'liq finales'!$D$8)+1)</f>
        <v>90</v>
      </c>
      <c r="C159">
        <f>+IF(A159&lt;7,IF(('liq finales'!$D$7)&lt;'liq finales'!D157,DAYS360('liq finales'!D157,'liq finales'!$D$8)+1,DAYS360('liq finales'!$D$7,'liq finales'!$D$8)+1),0)</f>
        <v>90</v>
      </c>
      <c r="D159">
        <f>+IF(A159&gt;6,IF(('liq finales'!$D$7+180)&lt;'liq finales'!D157,DAYS360('liq finales'!D157,'liq finales'!$D$8),DAYS360('liq finales'!$D$7+180,'liq finales'!$D$8)),0)</f>
        <v>0</v>
      </c>
      <c r="E159">
        <f t="shared" si="2"/>
        <v>90</v>
      </c>
      <c r="F159" s="5" t="str">
        <f>+IF('liq finales'!C157="D",(0.81-$F$10/100),IF('liq finales'!C157="E",0.83,IF('liq finales'!C157="C",0.82,"ERROR")))</f>
        <v>ERROR</v>
      </c>
      <c r="G159" t="str">
        <f>+IF('liq finales'!C157="D",42,IF('liq finales'!C157="E",VLOOKUP('liq finales'!F157,TABLAS!$A$4:$C$54,2,FALSE),IF('liq finales'!C157="C",VLOOKUP('liq finales'!F157,TABLAS!$A$4:$C$54,3,FALSE),"ERROR")))</f>
        <v>ERROR</v>
      </c>
      <c r="H159" s="59" t="str">
        <f>+IF('liq finales'!C157="D",30,IF('liq finales'!C157="E",25,IF('liq finales'!C157="C",25,"ERROR")))</f>
        <v>ERROR</v>
      </c>
    </row>
    <row r="160" spans="1:8">
      <c r="A160">
        <f>+MONTH('liq finales'!$D$8)</f>
        <v>3</v>
      </c>
      <c r="B160">
        <f>+IF(YEAR('liq finales'!D158)&lt;YEAR('liq finales'!$D$7),DAYS360('liq finales'!$D$7,'liq finales'!$D$8)+1,DAYS360('liq finales'!D158,'liq finales'!$D$8)+1)</f>
        <v>90</v>
      </c>
      <c r="C160">
        <f>+IF(A160&lt;7,IF(('liq finales'!$D$7)&lt;'liq finales'!D158,DAYS360('liq finales'!D158,'liq finales'!$D$8)+1,DAYS360('liq finales'!$D$7,'liq finales'!$D$8)+1),0)</f>
        <v>90</v>
      </c>
      <c r="D160">
        <f>+IF(A160&gt;6,IF(('liq finales'!$D$7+180)&lt;'liq finales'!D158,DAYS360('liq finales'!D158,'liq finales'!$D$8),DAYS360('liq finales'!$D$7+180,'liq finales'!$D$8)),0)</f>
        <v>0</v>
      </c>
      <c r="E160">
        <f t="shared" si="2"/>
        <v>90</v>
      </c>
      <c r="F160" s="5" t="str">
        <f>+IF('liq finales'!C158="D",(0.81-$F$10/100),IF('liq finales'!C158="E",0.83,IF('liq finales'!C158="C",0.82,"ERROR")))</f>
        <v>ERROR</v>
      </c>
      <c r="G160" t="str">
        <f>+IF('liq finales'!C158="D",42,IF('liq finales'!C158="E",VLOOKUP('liq finales'!F158,TABLAS!$A$4:$C$54,2,FALSE),IF('liq finales'!C158="C",VLOOKUP('liq finales'!F158,TABLAS!$A$4:$C$54,3,FALSE),"ERROR")))</f>
        <v>ERROR</v>
      </c>
      <c r="H160" s="59" t="str">
        <f>+IF('liq finales'!C158="D",30,IF('liq finales'!C158="E",25,IF('liq finales'!C158="C",25,"ERROR")))</f>
        <v>ERROR</v>
      </c>
    </row>
    <row r="161" spans="1:8">
      <c r="A161">
        <f>+MONTH('liq finales'!$D$8)</f>
        <v>3</v>
      </c>
      <c r="B161">
        <f>+IF(YEAR('liq finales'!D159)&lt;YEAR('liq finales'!$D$7),DAYS360('liq finales'!$D$7,'liq finales'!$D$8)+1,DAYS360('liq finales'!D159,'liq finales'!$D$8)+1)</f>
        <v>90</v>
      </c>
      <c r="C161">
        <f>+IF(A161&lt;7,IF(('liq finales'!$D$7)&lt;'liq finales'!D159,DAYS360('liq finales'!D159,'liq finales'!$D$8)+1,DAYS360('liq finales'!$D$7,'liq finales'!$D$8)+1),0)</f>
        <v>90</v>
      </c>
      <c r="D161">
        <f>+IF(A161&gt;6,IF(('liq finales'!$D$7+180)&lt;'liq finales'!D159,DAYS360('liq finales'!D159,'liq finales'!$D$8),DAYS360('liq finales'!$D$7+180,'liq finales'!$D$8)),0)</f>
        <v>0</v>
      </c>
      <c r="E161">
        <f t="shared" si="2"/>
        <v>90</v>
      </c>
      <c r="F161" s="5" t="str">
        <f>+IF('liq finales'!C159="D",(0.81-$F$10/100),IF('liq finales'!C159="E",0.83,IF('liq finales'!C159="C",0.82,"ERROR")))</f>
        <v>ERROR</v>
      </c>
      <c r="G161" t="str">
        <f>+IF('liq finales'!C159="D",42,IF('liq finales'!C159="E",VLOOKUP('liq finales'!F159,TABLAS!$A$4:$C$54,2,FALSE),IF('liq finales'!C159="C",VLOOKUP('liq finales'!F159,TABLAS!$A$4:$C$54,3,FALSE),"ERROR")))</f>
        <v>ERROR</v>
      </c>
      <c r="H161" s="59" t="str">
        <f>+IF('liq finales'!C159="D",30,IF('liq finales'!C159="E",25,IF('liq finales'!C159="C",25,"ERROR")))</f>
        <v>ERROR</v>
      </c>
    </row>
    <row r="162" spans="1:8">
      <c r="A162">
        <f>+MONTH('liq finales'!$D$8)</f>
        <v>3</v>
      </c>
      <c r="B162">
        <f>+IF(YEAR('liq finales'!D160)&lt;YEAR('liq finales'!$D$7),DAYS360('liq finales'!$D$7,'liq finales'!$D$8)+1,DAYS360('liq finales'!D160,'liq finales'!$D$8)+1)</f>
        <v>90</v>
      </c>
      <c r="C162">
        <f>+IF(A162&lt;7,IF(('liq finales'!$D$7)&lt;'liq finales'!D160,DAYS360('liq finales'!D160,'liq finales'!$D$8)+1,DAYS360('liq finales'!$D$7,'liq finales'!$D$8)+1),0)</f>
        <v>90</v>
      </c>
      <c r="D162">
        <f>+IF(A162&gt;6,IF(('liq finales'!$D$7+180)&lt;'liq finales'!D160,DAYS360('liq finales'!D160,'liq finales'!$D$8),DAYS360('liq finales'!$D$7+180,'liq finales'!$D$8)),0)</f>
        <v>0</v>
      </c>
      <c r="E162">
        <f t="shared" si="2"/>
        <v>90</v>
      </c>
      <c r="F162" s="5" t="str">
        <f>+IF('liq finales'!C160="D",(0.81-$F$10/100),IF('liq finales'!C160="E",0.83,IF('liq finales'!C160="C",0.82,"ERROR")))</f>
        <v>ERROR</v>
      </c>
      <c r="G162" t="str">
        <f>+IF('liq finales'!C160="D",42,IF('liq finales'!C160="E",VLOOKUP('liq finales'!F160,TABLAS!$A$4:$C$54,2,FALSE),IF('liq finales'!C160="C",VLOOKUP('liq finales'!F160,TABLAS!$A$4:$C$54,3,FALSE),"ERROR")))</f>
        <v>ERROR</v>
      </c>
      <c r="H162" s="59" t="str">
        <f>+IF('liq finales'!C160="D",30,IF('liq finales'!C160="E",25,IF('liq finales'!C160="C",25,"ERROR")))</f>
        <v>ERROR</v>
      </c>
    </row>
    <row r="163" spans="1:8">
      <c r="A163">
        <f>+MONTH('liq finales'!$D$8)</f>
        <v>3</v>
      </c>
      <c r="B163">
        <f>+IF(YEAR('liq finales'!D161)&lt;YEAR('liq finales'!$D$7),DAYS360('liq finales'!$D$7,'liq finales'!$D$8)+1,DAYS360('liq finales'!D161,'liq finales'!$D$8)+1)</f>
        <v>90</v>
      </c>
      <c r="C163">
        <f>+IF(A163&lt;7,IF(('liq finales'!$D$7)&lt;'liq finales'!D161,DAYS360('liq finales'!D161,'liq finales'!$D$8)+1,DAYS360('liq finales'!$D$7,'liq finales'!$D$8)+1),0)</f>
        <v>90</v>
      </c>
      <c r="D163">
        <f>+IF(A163&gt;6,IF(('liq finales'!$D$7+180)&lt;'liq finales'!D161,DAYS360('liq finales'!D161,'liq finales'!$D$8),DAYS360('liq finales'!$D$7+180,'liq finales'!$D$8)),0)</f>
        <v>0</v>
      </c>
      <c r="E163">
        <f t="shared" si="2"/>
        <v>90</v>
      </c>
      <c r="F163" s="5" t="str">
        <f>+IF('liq finales'!C161="D",(0.81-$F$10/100),IF('liq finales'!C161="E",0.83,IF('liq finales'!C161="C",0.82,"ERROR")))</f>
        <v>ERROR</v>
      </c>
      <c r="G163" t="str">
        <f>+IF('liq finales'!C161="D",42,IF('liq finales'!C161="E",VLOOKUP('liq finales'!F161,TABLAS!$A$4:$C$54,2,FALSE),IF('liq finales'!C161="C",VLOOKUP('liq finales'!F161,TABLAS!$A$4:$C$54,3,FALSE),"ERROR")))</f>
        <v>ERROR</v>
      </c>
      <c r="H163" s="59" t="str">
        <f>+IF('liq finales'!C161="D",30,IF('liq finales'!C161="E",25,IF('liq finales'!C161="C",25,"ERROR")))</f>
        <v>ERROR</v>
      </c>
    </row>
    <row r="164" spans="1:8">
      <c r="A164">
        <f>+MONTH('liq finales'!$D$8)</f>
        <v>3</v>
      </c>
      <c r="B164">
        <f>+IF(YEAR('liq finales'!D162)&lt;YEAR('liq finales'!$D$7),DAYS360('liq finales'!$D$7,'liq finales'!$D$8)+1,DAYS360('liq finales'!D162,'liq finales'!$D$8)+1)</f>
        <v>90</v>
      </c>
      <c r="C164">
        <f>+IF(A164&lt;7,IF(('liq finales'!$D$7)&lt;'liq finales'!D162,DAYS360('liq finales'!D162,'liq finales'!$D$8)+1,DAYS360('liq finales'!$D$7,'liq finales'!$D$8)+1),0)</f>
        <v>90</v>
      </c>
      <c r="D164">
        <f>+IF(A164&gt;6,IF(('liq finales'!$D$7+180)&lt;'liq finales'!D162,DAYS360('liq finales'!D162,'liq finales'!$D$8),DAYS360('liq finales'!$D$7+180,'liq finales'!$D$8)),0)</f>
        <v>0</v>
      </c>
      <c r="E164">
        <f t="shared" si="2"/>
        <v>90</v>
      </c>
      <c r="F164" s="5" t="str">
        <f>+IF('liq finales'!C162="D",(0.81-$F$10/100),IF('liq finales'!C162="E",0.83,IF('liq finales'!C162="C",0.82,"ERROR")))</f>
        <v>ERROR</v>
      </c>
      <c r="G164" t="str">
        <f>+IF('liq finales'!C162="D",42,IF('liq finales'!C162="E",VLOOKUP('liq finales'!F162,TABLAS!$A$4:$C$54,2,FALSE),IF('liq finales'!C162="C",VLOOKUP('liq finales'!F162,TABLAS!$A$4:$C$54,3,FALSE),"ERROR")))</f>
        <v>ERROR</v>
      </c>
      <c r="H164" s="59" t="str">
        <f>+IF('liq finales'!C162="D",30,IF('liq finales'!C162="E",25,IF('liq finales'!C162="C",25,"ERROR")))</f>
        <v>ERROR</v>
      </c>
    </row>
    <row r="165" spans="1:8">
      <c r="A165">
        <f>+MONTH('liq finales'!$D$8)</f>
        <v>3</v>
      </c>
      <c r="B165">
        <f>+IF(YEAR('liq finales'!D163)&lt;YEAR('liq finales'!$D$7),DAYS360('liq finales'!$D$7,'liq finales'!$D$8)+1,DAYS360('liq finales'!D163,'liq finales'!$D$8)+1)</f>
        <v>90</v>
      </c>
      <c r="C165">
        <f>+IF(A165&lt;7,IF(('liq finales'!$D$7)&lt;'liq finales'!D163,DAYS360('liq finales'!D163,'liq finales'!$D$8)+1,DAYS360('liq finales'!$D$7,'liq finales'!$D$8)+1),0)</f>
        <v>90</v>
      </c>
      <c r="D165">
        <f>+IF(A165&gt;6,IF(('liq finales'!$D$7+180)&lt;'liq finales'!D163,DAYS360('liq finales'!D163,'liq finales'!$D$8),DAYS360('liq finales'!$D$7+180,'liq finales'!$D$8)),0)</f>
        <v>0</v>
      </c>
      <c r="E165">
        <f t="shared" si="2"/>
        <v>90</v>
      </c>
      <c r="F165" s="5" t="str">
        <f>+IF('liq finales'!C163="D",(0.81-$F$10/100),IF('liq finales'!C163="E",0.83,IF('liq finales'!C163="C",0.82,"ERROR")))</f>
        <v>ERROR</v>
      </c>
      <c r="G165" t="str">
        <f>+IF('liq finales'!C163="D",42,IF('liq finales'!C163="E",VLOOKUP('liq finales'!F163,TABLAS!$A$4:$C$54,2,FALSE),IF('liq finales'!C163="C",VLOOKUP('liq finales'!F163,TABLAS!$A$4:$C$54,3,FALSE),"ERROR")))</f>
        <v>ERROR</v>
      </c>
      <c r="H165" s="59" t="str">
        <f>+IF('liq finales'!C163="D",30,IF('liq finales'!C163="E",25,IF('liq finales'!C163="C",25,"ERROR")))</f>
        <v>ERROR</v>
      </c>
    </row>
    <row r="166" spans="1:8">
      <c r="A166">
        <f>+MONTH('liq finales'!$D$8)</f>
        <v>3</v>
      </c>
      <c r="B166">
        <f>+IF(YEAR('liq finales'!D164)&lt;YEAR('liq finales'!$D$7),DAYS360('liq finales'!$D$7,'liq finales'!$D$8)+1,DAYS360('liq finales'!D164,'liq finales'!$D$8)+1)</f>
        <v>90</v>
      </c>
      <c r="C166">
        <f>+IF(A166&lt;7,IF(('liq finales'!$D$7)&lt;'liq finales'!D164,DAYS360('liq finales'!D164,'liq finales'!$D$8)+1,DAYS360('liq finales'!$D$7,'liq finales'!$D$8)+1),0)</f>
        <v>90</v>
      </c>
      <c r="D166">
        <f>+IF(A166&gt;6,IF(('liq finales'!$D$7+180)&lt;'liq finales'!D164,DAYS360('liq finales'!D164,'liq finales'!$D$8),DAYS360('liq finales'!$D$7+180,'liq finales'!$D$8)),0)</f>
        <v>0</v>
      </c>
      <c r="E166">
        <f t="shared" si="2"/>
        <v>90</v>
      </c>
      <c r="F166" s="5" t="str">
        <f>+IF('liq finales'!C164="D",(0.81-$F$10/100),IF('liq finales'!C164="E",0.83,IF('liq finales'!C164="C",0.82,"ERROR")))</f>
        <v>ERROR</v>
      </c>
      <c r="G166" t="str">
        <f>+IF('liq finales'!C164="D",42,IF('liq finales'!C164="E",VLOOKUP('liq finales'!F164,TABLAS!$A$4:$C$54,2,FALSE),IF('liq finales'!C164="C",VLOOKUP('liq finales'!F164,TABLAS!$A$4:$C$54,3,FALSE),"ERROR")))</f>
        <v>ERROR</v>
      </c>
      <c r="H166" s="59" t="str">
        <f>+IF('liq finales'!C164="D",30,IF('liq finales'!C164="E",25,IF('liq finales'!C164="C",25,"ERROR")))</f>
        <v>ERROR</v>
      </c>
    </row>
    <row r="167" spans="1:8">
      <c r="A167">
        <f>+MONTH('liq finales'!$D$8)</f>
        <v>3</v>
      </c>
      <c r="B167">
        <f>+IF(YEAR('liq finales'!D165)&lt;YEAR('liq finales'!$D$7),DAYS360('liq finales'!$D$7,'liq finales'!$D$8)+1,DAYS360('liq finales'!D165,'liq finales'!$D$8)+1)</f>
        <v>90</v>
      </c>
      <c r="C167">
        <f>+IF(A167&lt;7,IF(('liq finales'!$D$7)&lt;'liq finales'!D165,DAYS360('liq finales'!D165,'liq finales'!$D$8)+1,DAYS360('liq finales'!$D$7,'liq finales'!$D$8)+1),0)</f>
        <v>90</v>
      </c>
      <c r="D167">
        <f>+IF(A167&gt;6,IF(('liq finales'!$D$7+180)&lt;'liq finales'!D165,DAYS360('liq finales'!D165,'liq finales'!$D$8),DAYS360('liq finales'!$D$7+180,'liq finales'!$D$8)),0)</f>
        <v>0</v>
      </c>
      <c r="E167">
        <f t="shared" si="2"/>
        <v>90</v>
      </c>
      <c r="F167" s="5" t="str">
        <f>+IF('liq finales'!C165="D",(0.81-$F$10/100),IF('liq finales'!C165="E",0.83,IF('liq finales'!C165="C",0.82,"ERROR")))</f>
        <v>ERROR</v>
      </c>
      <c r="G167" t="str">
        <f>+IF('liq finales'!C165="D",42,IF('liq finales'!C165="E",VLOOKUP('liq finales'!F165,TABLAS!$A$4:$C$54,2,FALSE),IF('liq finales'!C165="C",VLOOKUP('liq finales'!F165,TABLAS!$A$4:$C$54,3,FALSE),"ERROR")))</f>
        <v>ERROR</v>
      </c>
      <c r="H167" s="59" t="str">
        <f>+IF('liq finales'!C165="D",30,IF('liq finales'!C165="E",25,IF('liq finales'!C165="C",25,"ERROR")))</f>
        <v>ERROR</v>
      </c>
    </row>
    <row r="168" spans="1:8">
      <c r="A168">
        <f>+MONTH('liq finales'!$D$8)</f>
        <v>3</v>
      </c>
      <c r="B168">
        <f>+IF(YEAR('liq finales'!D166)&lt;YEAR('liq finales'!$D$7),DAYS360('liq finales'!$D$7,'liq finales'!$D$8)+1,DAYS360('liq finales'!D166,'liq finales'!$D$8)+1)</f>
        <v>90</v>
      </c>
      <c r="C168">
        <f>+IF(A168&lt;7,IF(('liq finales'!$D$7)&lt;'liq finales'!D166,DAYS360('liq finales'!D166,'liq finales'!$D$8)+1,DAYS360('liq finales'!$D$7,'liq finales'!$D$8)+1),0)</f>
        <v>90</v>
      </c>
      <c r="D168">
        <f>+IF(A168&gt;6,IF(('liq finales'!$D$7+180)&lt;'liq finales'!D166,DAYS360('liq finales'!D166,'liq finales'!$D$8),DAYS360('liq finales'!$D$7+180,'liq finales'!$D$8)),0)</f>
        <v>0</v>
      </c>
      <c r="E168">
        <f t="shared" si="2"/>
        <v>90</v>
      </c>
      <c r="F168" s="5" t="str">
        <f>+IF('liq finales'!C166="D",(0.81-$F$10/100),IF('liq finales'!C166="E",0.83,IF('liq finales'!C166="C",0.82,"ERROR")))</f>
        <v>ERROR</v>
      </c>
      <c r="G168" t="str">
        <f>+IF('liq finales'!C166="D",42,IF('liq finales'!C166="E",VLOOKUP('liq finales'!F166,TABLAS!$A$4:$C$54,2,FALSE),IF('liq finales'!C166="C",VLOOKUP('liq finales'!F166,TABLAS!$A$4:$C$54,3,FALSE),"ERROR")))</f>
        <v>ERROR</v>
      </c>
      <c r="H168" s="59" t="str">
        <f>+IF('liq finales'!C166="D",30,IF('liq finales'!C166="E",25,IF('liq finales'!C166="C",25,"ERROR")))</f>
        <v>ERROR</v>
      </c>
    </row>
    <row r="169" spans="1:8">
      <c r="A169">
        <f>+MONTH('liq finales'!$D$8)</f>
        <v>3</v>
      </c>
      <c r="B169">
        <f>+IF(YEAR('liq finales'!D167)&lt;YEAR('liq finales'!$D$7),DAYS360('liq finales'!$D$7,'liq finales'!$D$8)+1,DAYS360('liq finales'!D167,'liq finales'!$D$8)+1)</f>
        <v>90</v>
      </c>
      <c r="C169">
        <f>+IF(A169&lt;7,IF(('liq finales'!$D$7)&lt;'liq finales'!D167,DAYS360('liq finales'!D167,'liq finales'!$D$8)+1,DAYS360('liq finales'!$D$7,'liq finales'!$D$8)+1),0)</f>
        <v>90</v>
      </c>
      <c r="D169">
        <f>+IF(A169&gt;6,IF(('liq finales'!$D$7+180)&lt;'liq finales'!D167,DAYS360('liq finales'!D167,'liq finales'!$D$8),DAYS360('liq finales'!$D$7+180,'liq finales'!$D$8)),0)</f>
        <v>0</v>
      </c>
      <c r="E169">
        <f t="shared" si="2"/>
        <v>90</v>
      </c>
      <c r="F169" s="5" t="str">
        <f>+IF('liq finales'!C167="D",(0.81-$F$10/100),IF('liq finales'!C167="E",0.83,IF('liq finales'!C167="C",0.82,"ERROR")))</f>
        <v>ERROR</v>
      </c>
      <c r="G169" t="str">
        <f>+IF('liq finales'!C167="D",42,IF('liq finales'!C167="E",VLOOKUP('liq finales'!F167,TABLAS!$A$4:$C$54,2,FALSE),IF('liq finales'!C167="C",VLOOKUP('liq finales'!F167,TABLAS!$A$4:$C$54,3,FALSE),"ERROR")))</f>
        <v>ERROR</v>
      </c>
      <c r="H169" s="59" t="str">
        <f>+IF('liq finales'!C167="D",30,IF('liq finales'!C167="E",25,IF('liq finales'!C167="C",25,"ERROR")))</f>
        <v>ERROR</v>
      </c>
    </row>
    <row r="170" spans="1:8">
      <c r="A170">
        <f>+MONTH('liq finales'!$D$8)</f>
        <v>3</v>
      </c>
      <c r="B170">
        <f>+IF(YEAR('liq finales'!D168)&lt;YEAR('liq finales'!$D$7),DAYS360('liq finales'!$D$7,'liq finales'!$D$8)+1,DAYS360('liq finales'!D168,'liq finales'!$D$8)+1)</f>
        <v>90</v>
      </c>
      <c r="C170">
        <f>+IF(A170&lt;7,IF(('liq finales'!$D$7)&lt;'liq finales'!D168,DAYS360('liq finales'!D168,'liq finales'!$D$8)+1,DAYS360('liq finales'!$D$7,'liq finales'!$D$8)+1),0)</f>
        <v>90</v>
      </c>
      <c r="D170">
        <f>+IF(A170&gt;6,IF(('liq finales'!$D$7+180)&lt;'liq finales'!D168,DAYS360('liq finales'!D168,'liq finales'!$D$8),DAYS360('liq finales'!$D$7+180,'liq finales'!$D$8)),0)</f>
        <v>0</v>
      </c>
      <c r="E170">
        <f t="shared" si="2"/>
        <v>90</v>
      </c>
      <c r="F170" s="5" t="str">
        <f>+IF('liq finales'!C168="D",(0.81-$F$10/100),IF('liq finales'!C168="E",0.83,IF('liq finales'!C168="C",0.82,"ERROR")))</f>
        <v>ERROR</v>
      </c>
      <c r="G170" t="str">
        <f>+IF('liq finales'!C168="D",42,IF('liq finales'!C168="E",VLOOKUP('liq finales'!F168,TABLAS!$A$4:$C$54,2,FALSE),IF('liq finales'!C168="C",VLOOKUP('liq finales'!F168,TABLAS!$A$4:$C$54,3,FALSE),"ERROR")))</f>
        <v>ERROR</v>
      </c>
      <c r="H170" s="59" t="str">
        <f>+IF('liq finales'!C168="D",30,IF('liq finales'!C168="E",25,IF('liq finales'!C168="C",25,"ERROR")))</f>
        <v>ERROR</v>
      </c>
    </row>
    <row r="171" spans="1:8">
      <c r="A171">
        <f>+MONTH('liq finales'!$D$8)</f>
        <v>3</v>
      </c>
      <c r="B171">
        <f>+IF(YEAR('liq finales'!D169)&lt;YEAR('liq finales'!$D$7),DAYS360('liq finales'!$D$7,'liq finales'!$D$8)+1,DAYS360('liq finales'!D169,'liq finales'!$D$8)+1)</f>
        <v>90</v>
      </c>
      <c r="C171">
        <f>+IF(A171&lt;7,IF(('liq finales'!$D$7)&lt;'liq finales'!D169,DAYS360('liq finales'!D169,'liq finales'!$D$8)+1,DAYS360('liq finales'!$D$7,'liq finales'!$D$8)+1),0)</f>
        <v>90</v>
      </c>
      <c r="D171">
        <f>+IF(A171&gt;6,IF(('liq finales'!$D$7+180)&lt;'liq finales'!D169,DAYS360('liq finales'!D169,'liq finales'!$D$8),DAYS360('liq finales'!$D$7+180,'liq finales'!$D$8)),0)</f>
        <v>0</v>
      </c>
      <c r="E171">
        <f t="shared" si="2"/>
        <v>90</v>
      </c>
      <c r="F171" s="5" t="str">
        <f>+IF('liq finales'!C169="D",(0.81-$F$10/100),IF('liq finales'!C169="E",0.83,IF('liq finales'!C169="C",0.82,"ERROR")))</f>
        <v>ERROR</v>
      </c>
      <c r="G171" t="str">
        <f>+IF('liq finales'!C169="D",42,IF('liq finales'!C169="E",VLOOKUP('liq finales'!F169,TABLAS!$A$4:$C$54,2,FALSE),IF('liq finales'!C169="C",VLOOKUP('liq finales'!F169,TABLAS!$A$4:$C$54,3,FALSE),"ERROR")))</f>
        <v>ERROR</v>
      </c>
      <c r="H171" s="59" t="str">
        <f>+IF('liq finales'!C169="D",30,IF('liq finales'!C169="E",25,IF('liq finales'!C169="C",25,"ERROR")))</f>
        <v>ERROR</v>
      </c>
    </row>
    <row r="172" spans="1:8">
      <c r="A172">
        <f>+MONTH('liq finales'!$D$8)</f>
        <v>3</v>
      </c>
      <c r="B172">
        <f>+IF(YEAR('liq finales'!D170)&lt;YEAR('liq finales'!$D$7),DAYS360('liq finales'!$D$7,'liq finales'!$D$8)+1,DAYS360('liq finales'!D170,'liq finales'!$D$8)+1)</f>
        <v>90</v>
      </c>
      <c r="C172">
        <f>+IF(A172&lt;7,IF(('liq finales'!$D$7)&lt;'liq finales'!D170,DAYS360('liq finales'!D170,'liq finales'!$D$8)+1,DAYS360('liq finales'!$D$7,'liq finales'!$D$8)+1),0)</f>
        <v>90</v>
      </c>
      <c r="D172">
        <f>+IF(A172&gt;6,IF(('liq finales'!$D$7+180)&lt;'liq finales'!D170,DAYS360('liq finales'!D170,'liq finales'!$D$8),DAYS360('liq finales'!$D$7+180,'liq finales'!$D$8)),0)</f>
        <v>0</v>
      </c>
      <c r="E172">
        <f t="shared" si="2"/>
        <v>90</v>
      </c>
      <c r="F172" s="5" t="str">
        <f>+IF('liq finales'!C170="D",(0.81-$F$10/100),IF('liq finales'!C170="E",0.83,IF('liq finales'!C170="C",0.82,"ERROR")))</f>
        <v>ERROR</v>
      </c>
      <c r="G172" t="str">
        <f>+IF('liq finales'!C170="D",42,IF('liq finales'!C170="E",VLOOKUP('liq finales'!F170,TABLAS!$A$4:$C$54,2,FALSE),IF('liq finales'!C170="C",VLOOKUP('liq finales'!F170,TABLAS!$A$4:$C$54,3,FALSE),"ERROR")))</f>
        <v>ERROR</v>
      </c>
      <c r="H172" s="59" t="str">
        <f>+IF('liq finales'!C170="D",30,IF('liq finales'!C170="E",25,IF('liq finales'!C170="C",25,"ERROR")))</f>
        <v>ERROR</v>
      </c>
    </row>
    <row r="173" spans="1:8">
      <c r="A173">
        <f>+MONTH('liq finales'!$D$8)</f>
        <v>3</v>
      </c>
      <c r="B173">
        <f>+IF(YEAR('liq finales'!D171)&lt;YEAR('liq finales'!$D$7),DAYS360('liq finales'!$D$7,'liq finales'!$D$8)+1,DAYS360('liq finales'!D171,'liq finales'!$D$8)+1)</f>
        <v>90</v>
      </c>
      <c r="C173">
        <f>+IF(A173&lt;7,IF(('liq finales'!$D$7)&lt;'liq finales'!D171,DAYS360('liq finales'!D171,'liq finales'!$D$8)+1,DAYS360('liq finales'!$D$7,'liq finales'!$D$8)+1),0)</f>
        <v>90</v>
      </c>
      <c r="D173">
        <f>+IF(A173&gt;6,IF(('liq finales'!$D$7+180)&lt;'liq finales'!D171,DAYS360('liq finales'!D171,'liq finales'!$D$8),DAYS360('liq finales'!$D$7+180,'liq finales'!$D$8)),0)</f>
        <v>0</v>
      </c>
      <c r="E173">
        <f t="shared" si="2"/>
        <v>90</v>
      </c>
      <c r="F173" s="5" t="str">
        <f>+IF('liq finales'!C171="D",(0.81-$F$10/100),IF('liq finales'!C171="E",0.83,IF('liq finales'!C171="C",0.82,"ERROR")))</f>
        <v>ERROR</v>
      </c>
      <c r="G173" t="str">
        <f>+IF('liq finales'!C171="D",42,IF('liq finales'!C171="E",VLOOKUP('liq finales'!F171,TABLAS!$A$4:$C$54,2,FALSE),IF('liq finales'!C171="C",VLOOKUP('liq finales'!F171,TABLAS!$A$4:$C$54,3,FALSE),"ERROR")))</f>
        <v>ERROR</v>
      </c>
      <c r="H173" s="59" t="str">
        <f>+IF('liq finales'!C171="D",30,IF('liq finales'!C171="E",25,IF('liq finales'!C171="C",25,"ERROR")))</f>
        <v>ERROR</v>
      </c>
    </row>
    <row r="174" spans="1:8">
      <c r="A174">
        <f>+MONTH('liq finales'!$D$8)</f>
        <v>3</v>
      </c>
      <c r="B174">
        <f>+IF(YEAR('liq finales'!D172)&lt;YEAR('liq finales'!$D$7),DAYS360('liq finales'!$D$7,'liq finales'!$D$8)+1,DAYS360('liq finales'!D172,'liq finales'!$D$8)+1)</f>
        <v>90</v>
      </c>
      <c r="C174">
        <f>+IF(A174&lt;7,IF(('liq finales'!$D$7)&lt;'liq finales'!D172,DAYS360('liq finales'!D172,'liq finales'!$D$8)+1,DAYS360('liq finales'!$D$7,'liq finales'!$D$8)+1),0)</f>
        <v>90</v>
      </c>
      <c r="D174">
        <f>+IF(A174&gt;6,IF(('liq finales'!$D$7+180)&lt;'liq finales'!D172,DAYS360('liq finales'!D172,'liq finales'!$D$8),DAYS360('liq finales'!$D$7+180,'liq finales'!$D$8)),0)</f>
        <v>0</v>
      </c>
      <c r="E174">
        <f t="shared" si="2"/>
        <v>90</v>
      </c>
      <c r="F174" s="5" t="str">
        <f>+IF('liq finales'!C172="D",(0.81-$F$10/100),IF('liq finales'!C172="E",0.83,IF('liq finales'!C172="C",0.82,"ERROR")))</f>
        <v>ERROR</v>
      </c>
      <c r="G174" t="str">
        <f>+IF('liq finales'!C172="D",42,IF('liq finales'!C172="E",VLOOKUP('liq finales'!F172,TABLAS!$A$4:$C$54,2,FALSE),IF('liq finales'!C172="C",VLOOKUP('liq finales'!F172,TABLAS!$A$4:$C$54,3,FALSE),"ERROR")))</f>
        <v>ERROR</v>
      </c>
      <c r="H174" s="59" t="str">
        <f>+IF('liq finales'!C172="D",30,IF('liq finales'!C172="E",25,IF('liq finales'!C172="C",25,"ERROR")))</f>
        <v>ERROR</v>
      </c>
    </row>
    <row r="175" spans="1:8">
      <c r="A175">
        <f>+MONTH('liq finales'!$D$8)</f>
        <v>3</v>
      </c>
      <c r="B175">
        <f>+IF(YEAR('liq finales'!D173)&lt;YEAR('liq finales'!$D$7),DAYS360('liq finales'!$D$7,'liq finales'!$D$8)+1,DAYS360('liq finales'!D173,'liq finales'!$D$8)+1)</f>
        <v>90</v>
      </c>
      <c r="C175">
        <f>+IF(A175&lt;7,IF(('liq finales'!$D$7)&lt;'liq finales'!D173,DAYS360('liq finales'!D173,'liq finales'!$D$8)+1,DAYS360('liq finales'!$D$7,'liq finales'!$D$8)+1),0)</f>
        <v>90</v>
      </c>
      <c r="D175">
        <f>+IF(A175&gt;6,IF(('liq finales'!$D$7+180)&lt;'liq finales'!D173,DAYS360('liq finales'!D173,'liq finales'!$D$8),DAYS360('liq finales'!$D$7+180,'liq finales'!$D$8)),0)</f>
        <v>0</v>
      </c>
      <c r="E175">
        <f t="shared" si="2"/>
        <v>90</v>
      </c>
      <c r="F175" s="5" t="str">
        <f>+IF('liq finales'!C173="D",(0.81-$F$10/100),IF('liq finales'!C173="E",0.83,IF('liq finales'!C173="C",0.82,"ERROR")))</f>
        <v>ERROR</v>
      </c>
      <c r="G175" t="str">
        <f>+IF('liq finales'!C173="D",42,IF('liq finales'!C173="E",VLOOKUP('liq finales'!F173,TABLAS!$A$4:$C$54,2,FALSE),IF('liq finales'!C173="C",VLOOKUP('liq finales'!F173,TABLAS!$A$4:$C$54,3,FALSE),"ERROR")))</f>
        <v>ERROR</v>
      </c>
      <c r="H175" s="59" t="str">
        <f>+IF('liq finales'!C173="D",30,IF('liq finales'!C173="E",25,IF('liq finales'!C173="C",25,"ERROR")))</f>
        <v>ERROR</v>
      </c>
    </row>
    <row r="176" spans="1:8">
      <c r="A176">
        <f>+MONTH('liq finales'!$D$8)</f>
        <v>3</v>
      </c>
      <c r="B176">
        <f>+IF(YEAR('liq finales'!D174)&lt;YEAR('liq finales'!$D$7),DAYS360('liq finales'!$D$7,'liq finales'!$D$8)+1,DAYS360('liq finales'!D174,'liq finales'!$D$8)+1)</f>
        <v>90</v>
      </c>
      <c r="C176">
        <f>+IF(A176&lt;7,IF(('liq finales'!$D$7)&lt;'liq finales'!D174,DAYS360('liq finales'!D174,'liq finales'!$D$8)+1,DAYS360('liq finales'!$D$7,'liq finales'!$D$8)+1),0)</f>
        <v>90</v>
      </c>
      <c r="D176">
        <f>+IF(A176&gt;6,IF(('liq finales'!$D$7+180)&lt;'liq finales'!D174,DAYS360('liq finales'!D174,'liq finales'!$D$8),DAYS360('liq finales'!$D$7+180,'liq finales'!$D$8)),0)</f>
        <v>0</v>
      </c>
      <c r="E176">
        <f t="shared" si="2"/>
        <v>90</v>
      </c>
      <c r="F176" s="5" t="str">
        <f>+IF('liq finales'!C174="D",(0.81-$F$10/100),IF('liq finales'!C174="E",0.83,IF('liq finales'!C174="C",0.82,"ERROR")))</f>
        <v>ERROR</v>
      </c>
      <c r="G176" t="str">
        <f>+IF('liq finales'!C174="D",42,IF('liq finales'!C174="E",VLOOKUP('liq finales'!F174,TABLAS!$A$4:$C$54,2,FALSE),IF('liq finales'!C174="C",VLOOKUP('liq finales'!F174,TABLAS!$A$4:$C$54,3,FALSE),"ERROR")))</f>
        <v>ERROR</v>
      </c>
      <c r="H176" s="59" t="str">
        <f>+IF('liq finales'!C174="D",30,IF('liq finales'!C174="E",25,IF('liq finales'!C174="C",25,"ERROR")))</f>
        <v>ERROR</v>
      </c>
    </row>
    <row r="177" spans="1:8">
      <c r="A177">
        <f>+MONTH('liq finales'!$D$8)</f>
        <v>3</v>
      </c>
      <c r="B177">
        <f>+IF(YEAR('liq finales'!D175)&lt;YEAR('liq finales'!$D$7),DAYS360('liq finales'!$D$7,'liq finales'!$D$8)+1,DAYS360('liq finales'!D175,'liq finales'!$D$8)+1)</f>
        <v>90</v>
      </c>
      <c r="C177">
        <f>+IF(A177&lt;7,IF(('liq finales'!$D$7)&lt;'liq finales'!D175,DAYS360('liq finales'!D175,'liq finales'!$D$8)+1,DAYS360('liq finales'!$D$7,'liq finales'!$D$8)+1),0)</f>
        <v>90</v>
      </c>
      <c r="D177">
        <f>+IF(A177&gt;6,IF(('liq finales'!$D$7+180)&lt;'liq finales'!D175,DAYS360('liq finales'!D175,'liq finales'!$D$8),DAYS360('liq finales'!$D$7+180,'liq finales'!$D$8)),0)</f>
        <v>0</v>
      </c>
      <c r="E177">
        <f t="shared" si="2"/>
        <v>90</v>
      </c>
      <c r="F177" s="5" t="str">
        <f>+IF('liq finales'!C175="D",(0.81-$F$10/100),IF('liq finales'!C175="E",0.83,IF('liq finales'!C175="C",0.82,"ERROR")))</f>
        <v>ERROR</v>
      </c>
      <c r="G177" t="str">
        <f>+IF('liq finales'!C175="D",42,IF('liq finales'!C175="E",VLOOKUP('liq finales'!F175,TABLAS!$A$4:$C$54,2,FALSE),IF('liq finales'!C175="C",VLOOKUP('liq finales'!F175,TABLAS!$A$4:$C$54,3,FALSE),"ERROR")))</f>
        <v>ERROR</v>
      </c>
      <c r="H177" s="59" t="str">
        <f>+IF('liq finales'!C175="D",30,IF('liq finales'!C175="E",25,IF('liq finales'!C175="C",25,"ERROR")))</f>
        <v>ERROR</v>
      </c>
    </row>
    <row r="178" spans="1:8">
      <c r="A178">
        <f>+MONTH('liq finales'!$D$8)</f>
        <v>3</v>
      </c>
      <c r="B178">
        <f>+IF(YEAR('liq finales'!D176)&lt;YEAR('liq finales'!$D$7),DAYS360('liq finales'!$D$7,'liq finales'!$D$8)+1,DAYS360('liq finales'!D176,'liq finales'!$D$8)+1)</f>
        <v>90</v>
      </c>
      <c r="C178">
        <f>+IF(A178&lt;7,IF(('liq finales'!$D$7)&lt;'liq finales'!D176,DAYS360('liq finales'!D176,'liq finales'!$D$8)+1,DAYS360('liq finales'!$D$7,'liq finales'!$D$8)+1),0)</f>
        <v>90</v>
      </c>
      <c r="D178">
        <f>+IF(A178&gt;6,IF(('liq finales'!$D$7+180)&lt;'liq finales'!D176,DAYS360('liq finales'!D176,'liq finales'!$D$8),DAYS360('liq finales'!$D$7+180,'liq finales'!$D$8)),0)</f>
        <v>0</v>
      </c>
      <c r="E178">
        <f t="shared" si="2"/>
        <v>90</v>
      </c>
      <c r="F178" s="5" t="str">
        <f>+IF('liq finales'!C176="D",(0.81-$F$10/100),IF('liq finales'!C176="E",0.83,IF('liq finales'!C176="C",0.82,"ERROR")))</f>
        <v>ERROR</v>
      </c>
      <c r="G178" t="str">
        <f>+IF('liq finales'!C176="D",42,IF('liq finales'!C176="E",VLOOKUP('liq finales'!F176,TABLAS!$A$4:$C$54,2,FALSE),IF('liq finales'!C176="C",VLOOKUP('liq finales'!F176,TABLAS!$A$4:$C$54,3,FALSE),"ERROR")))</f>
        <v>ERROR</v>
      </c>
      <c r="H178" s="59" t="str">
        <f>+IF('liq finales'!C176="D",30,IF('liq finales'!C176="E",25,IF('liq finales'!C176="C",25,"ERROR")))</f>
        <v>ERROR</v>
      </c>
    </row>
    <row r="179" spans="1:8">
      <c r="A179">
        <f>+MONTH('liq finales'!$D$8)</f>
        <v>3</v>
      </c>
      <c r="B179">
        <f>+IF(YEAR('liq finales'!D177)&lt;YEAR('liq finales'!$D$7),DAYS360('liq finales'!$D$7,'liq finales'!$D$8)+1,DAYS360('liq finales'!D177,'liq finales'!$D$8)+1)</f>
        <v>90</v>
      </c>
      <c r="C179">
        <f>+IF(A179&lt;7,IF(('liq finales'!$D$7)&lt;'liq finales'!D177,DAYS360('liq finales'!D177,'liq finales'!$D$8)+1,DAYS360('liq finales'!$D$7,'liq finales'!$D$8)+1),0)</f>
        <v>90</v>
      </c>
      <c r="D179">
        <f>+IF(A179&gt;6,IF(('liq finales'!$D$7+180)&lt;'liq finales'!D177,DAYS360('liq finales'!D177,'liq finales'!$D$8),DAYS360('liq finales'!$D$7+180,'liq finales'!$D$8)),0)</f>
        <v>0</v>
      </c>
      <c r="E179">
        <f t="shared" si="2"/>
        <v>90</v>
      </c>
      <c r="F179" s="5" t="str">
        <f>+IF('liq finales'!C177="D",(0.81-$F$10/100),IF('liq finales'!C177="E",0.83,IF('liq finales'!C177="C",0.82,"ERROR")))</f>
        <v>ERROR</v>
      </c>
      <c r="G179" t="str">
        <f>+IF('liq finales'!C177="D",42,IF('liq finales'!C177="E",VLOOKUP('liq finales'!F177,TABLAS!$A$4:$C$54,2,FALSE),IF('liq finales'!C177="C",VLOOKUP('liq finales'!F177,TABLAS!$A$4:$C$54,3,FALSE),"ERROR")))</f>
        <v>ERROR</v>
      </c>
      <c r="H179" s="59" t="str">
        <f>+IF('liq finales'!C177="D",30,IF('liq finales'!C177="E",25,IF('liq finales'!C177="C",25,"ERROR")))</f>
        <v>ERROR</v>
      </c>
    </row>
    <row r="180" spans="1:8">
      <c r="A180">
        <f>+MONTH('liq finales'!$D$8)</f>
        <v>3</v>
      </c>
      <c r="B180">
        <f>+IF(YEAR('liq finales'!D178)&lt;YEAR('liq finales'!$D$7),DAYS360('liq finales'!$D$7,'liq finales'!$D$8)+1,DAYS360('liq finales'!D178,'liq finales'!$D$8)+1)</f>
        <v>90</v>
      </c>
      <c r="C180">
        <f>+IF(A180&lt;7,IF(('liq finales'!$D$7)&lt;'liq finales'!D178,DAYS360('liq finales'!D178,'liq finales'!$D$8)+1,DAYS360('liq finales'!$D$7,'liq finales'!$D$8)+1),0)</f>
        <v>90</v>
      </c>
      <c r="D180">
        <f>+IF(A180&gt;6,IF(('liq finales'!$D$7+180)&lt;'liq finales'!D178,DAYS360('liq finales'!D178,'liq finales'!$D$8),DAYS360('liq finales'!$D$7+180,'liq finales'!$D$8)),0)</f>
        <v>0</v>
      </c>
      <c r="E180">
        <f t="shared" si="2"/>
        <v>90</v>
      </c>
      <c r="F180" s="5" t="str">
        <f>+IF('liq finales'!C178="D",(0.81-$F$10/100),IF('liq finales'!C178="E",0.83,IF('liq finales'!C178="C",0.82,"ERROR")))</f>
        <v>ERROR</v>
      </c>
      <c r="G180" t="str">
        <f>+IF('liq finales'!C178="D",42,IF('liq finales'!C178="E",VLOOKUP('liq finales'!F178,TABLAS!$A$4:$C$54,2,FALSE),IF('liq finales'!C178="C",VLOOKUP('liq finales'!F178,TABLAS!$A$4:$C$54,3,FALSE),"ERROR")))</f>
        <v>ERROR</v>
      </c>
      <c r="H180" s="59" t="str">
        <f>+IF('liq finales'!C178="D",30,IF('liq finales'!C178="E",25,IF('liq finales'!C178="C",25,"ERROR")))</f>
        <v>ERROR</v>
      </c>
    </row>
    <row r="181" spans="1:8">
      <c r="A181">
        <f>+MONTH('liq finales'!$D$8)</f>
        <v>3</v>
      </c>
      <c r="B181">
        <f>+IF(YEAR('liq finales'!D179)&lt;YEAR('liq finales'!$D$7),DAYS360('liq finales'!$D$7,'liq finales'!$D$8)+1,DAYS360('liq finales'!D179,'liq finales'!$D$8)+1)</f>
        <v>90</v>
      </c>
      <c r="C181">
        <f>+IF(A181&lt;7,IF(('liq finales'!$D$7)&lt;'liq finales'!D179,DAYS360('liq finales'!D179,'liq finales'!$D$8)+1,DAYS360('liq finales'!$D$7,'liq finales'!$D$8)+1),0)</f>
        <v>90</v>
      </c>
      <c r="D181">
        <f>+IF(A181&gt;6,IF(('liq finales'!$D$7+180)&lt;'liq finales'!D179,DAYS360('liq finales'!D179,'liq finales'!$D$8),DAYS360('liq finales'!$D$7+180,'liq finales'!$D$8)),0)</f>
        <v>0</v>
      </c>
      <c r="E181">
        <f t="shared" si="2"/>
        <v>90</v>
      </c>
      <c r="F181" s="5" t="str">
        <f>+IF('liq finales'!C179="D",(0.81-$F$10/100),IF('liq finales'!C179="E",0.83,IF('liq finales'!C179="C",0.82,"ERROR")))</f>
        <v>ERROR</v>
      </c>
      <c r="G181" t="str">
        <f>+IF('liq finales'!C179="D",42,IF('liq finales'!C179="E",VLOOKUP('liq finales'!F179,TABLAS!$A$4:$C$54,2,FALSE),IF('liq finales'!C179="C",VLOOKUP('liq finales'!F179,TABLAS!$A$4:$C$54,3,FALSE),"ERROR")))</f>
        <v>ERROR</v>
      </c>
      <c r="H181" s="59" t="str">
        <f>+IF('liq finales'!C179="D",30,IF('liq finales'!C179="E",25,IF('liq finales'!C179="C",25,"ERROR")))</f>
        <v>ERROR</v>
      </c>
    </row>
    <row r="182" spans="1:8">
      <c r="A182">
        <f>+MONTH('liq finales'!$D$8)</f>
        <v>3</v>
      </c>
      <c r="B182">
        <f>+IF(YEAR('liq finales'!D180)&lt;YEAR('liq finales'!$D$7),DAYS360('liq finales'!$D$7,'liq finales'!$D$8)+1,DAYS360('liq finales'!D180,'liq finales'!$D$8)+1)</f>
        <v>90</v>
      </c>
      <c r="C182">
        <f>+IF(A182&lt;7,IF(('liq finales'!$D$7)&lt;'liq finales'!D180,DAYS360('liq finales'!D180,'liq finales'!$D$8)+1,DAYS360('liq finales'!$D$7,'liq finales'!$D$8)+1),0)</f>
        <v>90</v>
      </c>
      <c r="D182">
        <f>+IF(A182&gt;6,IF(('liq finales'!$D$7+180)&lt;'liq finales'!D180,DAYS360('liq finales'!D180,'liq finales'!$D$8),DAYS360('liq finales'!$D$7+180,'liq finales'!$D$8)),0)</f>
        <v>0</v>
      </c>
      <c r="E182">
        <f t="shared" si="2"/>
        <v>90</v>
      </c>
      <c r="F182" s="5" t="str">
        <f>+IF('liq finales'!C180="D",(0.81-$F$10/100),IF('liq finales'!C180="E",0.83,IF('liq finales'!C180="C",0.82,"ERROR")))</f>
        <v>ERROR</v>
      </c>
      <c r="G182" t="str">
        <f>+IF('liq finales'!C180="D",42,IF('liq finales'!C180="E",VLOOKUP('liq finales'!F180,TABLAS!$A$4:$C$54,2,FALSE),IF('liq finales'!C180="C",VLOOKUP('liq finales'!F180,TABLAS!$A$4:$C$54,3,FALSE),"ERROR")))</f>
        <v>ERROR</v>
      </c>
      <c r="H182" s="59" t="str">
        <f>+IF('liq finales'!C180="D",30,IF('liq finales'!C180="E",25,IF('liq finales'!C180="C",25,"ERROR")))</f>
        <v>ERROR</v>
      </c>
    </row>
    <row r="183" spans="1:8">
      <c r="A183">
        <f>+MONTH('liq finales'!$D$8)</f>
        <v>3</v>
      </c>
      <c r="B183">
        <f>+IF(YEAR('liq finales'!D181)&lt;YEAR('liq finales'!$D$7),DAYS360('liq finales'!$D$7,'liq finales'!$D$8)+1,DAYS360('liq finales'!D181,'liq finales'!$D$8)+1)</f>
        <v>90</v>
      </c>
      <c r="C183">
        <f>+IF(A183&lt;7,IF(('liq finales'!$D$7)&lt;'liq finales'!D181,DAYS360('liq finales'!D181,'liq finales'!$D$8)+1,DAYS360('liq finales'!$D$7,'liq finales'!$D$8)+1),0)</f>
        <v>90</v>
      </c>
      <c r="D183">
        <f>+IF(A183&gt;6,IF(('liq finales'!$D$7+180)&lt;'liq finales'!D181,DAYS360('liq finales'!D181,'liq finales'!$D$8),DAYS360('liq finales'!$D$7+180,'liq finales'!$D$8)),0)</f>
        <v>0</v>
      </c>
      <c r="E183">
        <f t="shared" si="2"/>
        <v>90</v>
      </c>
      <c r="F183" s="5" t="str">
        <f>+IF('liq finales'!C181="D",(0.81-$F$10/100),IF('liq finales'!C181="E",0.83,IF('liq finales'!C181="C",0.82,"ERROR")))</f>
        <v>ERROR</v>
      </c>
      <c r="G183" t="str">
        <f>+IF('liq finales'!C181="D",42,IF('liq finales'!C181="E",VLOOKUP('liq finales'!F181,TABLAS!$A$4:$C$54,2,FALSE),IF('liq finales'!C181="C",VLOOKUP('liq finales'!F181,TABLAS!$A$4:$C$54,3,FALSE),"ERROR")))</f>
        <v>ERROR</v>
      </c>
      <c r="H183" s="59" t="str">
        <f>+IF('liq finales'!C181="D",30,IF('liq finales'!C181="E",25,IF('liq finales'!C181="C",25,"ERROR")))</f>
        <v>ERROR</v>
      </c>
    </row>
    <row r="184" spans="1:8">
      <c r="A184">
        <f>+MONTH('liq finales'!$D$8)</f>
        <v>3</v>
      </c>
      <c r="B184">
        <f>+IF(YEAR('liq finales'!D182)&lt;YEAR('liq finales'!$D$7),DAYS360('liq finales'!$D$7,'liq finales'!$D$8)+1,DAYS360('liq finales'!D182,'liq finales'!$D$8)+1)</f>
        <v>90</v>
      </c>
      <c r="C184">
        <f>+IF(A184&lt;7,IF(('liq finales'!$D$7)&lt;'liq finales'!D182,DAYS360('liq finales'!D182,'liq finales'!$D$8)+1,DAYS360('liq finales'!$D$7,'liq finales'!$D$8)+1),0)</f>
        <v>90</v>
      </c>
      <c r="D184">
        <f>+IF(A184&gt;6,IF(('liq finales'!$D$7+180)&lt;'liq finales'!D182,DAYS360('liq finales'!D182,'liq finales'!$D$8),DAYS360('liq finales'!$D$7+180,'liq finales'!$D$8)),0)</f>
        <v>0</v>
      </c>
      <c r="E184">
        <f t="shared" si="2"/>
        <v>90</v>
      </c>
      <c r="F184" s="5" t="str">
        <f>+IF('liq finales'!C182="D",(0.81-$F$10/100),IF('liq finales'!C182="E",0.83,IF('liq finales'!C182="C",0.82,"ERROR")))</f>
        <v>ERROR</v>
      </c>
      <c r="G184" t="str">
        <f>+IF('liq finales'!C182="D",42,IF('liq finales'!C182="E",VLOOKUP('liq finales'!F182,TABLAS!$A$4:$C$54,2,FALSE),IF('liq finales'!C182="C",VLOOKUP('liq finales'!F182,TABLAS!$A$4:$C$54,3,FALSE),"ERROR")))</f>
        <v>ERROR</v>
      </c>
      <c r="H184" s="59" t="str">
        <f>+IF('liq finales'!C182="D",30,IF('liq finales'!C182="E",25,IF('liq finales'!C182="C",25,"ERROR")))</f>
        <v>ERROR</v>
      </c>
    </row>
    <row r="185" spans="1:8">
      <c r="A185">
        <f>+MONTH('liq finales'!$D$8)</f>
        <v>3</v>
      </c>
      <c r="B185">
        <f>+IF(YEAR('liq finales'!D183)&lt;YEAR('liq finales'!$D$7),DAYS360('liq finales'!$D$7,'liq finales'!$D$8)+1,DAYS360('liq finales'!D183,'liq finales'!$D$8)+1)</f>
        <v>90</v>
      </c>
      <c r="C185">
        <f>+IF(A185&lt;7,IF(('liq finales'!$D$7)&lt;'liq finales'!D183,DAYS360('liq finales'!D183,'liq finales'!$D$8)+1,DAYS360('liq finales'!$D$7,'liq finales'!$D$8)+1),0)</f>
        <v>90</v>
      </c>
      <c r="D185">
        <f>+IF(A185&gt;6,IF(('liq finales'!$D$7+180)&lt;'liq finales'!D183,DAYS360('liq finales'!D183,'liq finales'!$D$8),DAYS360('liq finales'!$D$7+180,'liq finales'!$D$8)),0)</f>
        <v>0</v>
      </c>
      <c r="E185">
        <f t="shared" si="2"/>
        <v>90</v>
      </c>
      <c r="F185" s="5" t="str">
        <f>+IF('liq finales'!C183="D",(0.81-$F$10/100),IF('liq finales'!C183="E",0.83,IF('liq finales'!C183="C",0.82,"ERROR")))</f>
        <v>ERROR</v>
      </c>
      <c r="G185" t="str">
        <f>+IF('liq finales'!C183="D",42,IF('liq finales'!C183="E",VLOOKUP('liq finales'!F183,TABLAS!$A$4:$C$54,2,FALSE),IF('liq finales'!C183="C",VLOOKUP('liq finales'!F183,TABLAS!$A$4:$C$54,3,FALSE),"ERROR")))</f>
        <v>ERROR</v>
      </c>
      <c r="H185" s="59" t="str">
        <f>+IF('liq finales'!C183="D",30,IF('liq finales'!C183="E",25,IF('liq finales'!C183="C",25,"ERROR")))</f>
        <v>ERROR</v>
      </c>
    </row>
    <row r="186" spans="1:8">
      <c r="A186">
        <f>+MONTH('liq finales'!$D$8)</f>
        <v>3</v>
      </c>
      <c r="B186">
        <f>+IF(YEAR('liq finales'!D184)&lt;YEAR('liq finales'!$D$7),DAYS360('liq finales'!$D$7,'liq finales'!$D$8)+1,DAYS360('liq finales'!D184,'liq finales'!$D$8)+1)</f>
        <v>90</v>
      </c>
      <c r="C186">
        <f>+IF(A186&lt;7,IF(('liq finales'!$D$7)&lt;'liq finales'!D184,DAYS360('liq finales'!D184,'liq finales'!$D$8)+1,DAYS360('liq finales'!$D$7,'liq finales'!$D$8)+1),0)</f>
        <v>90</v>
      </c>
      <c r="D186">
        <f>+IF(A186&gt;6,IF(('liq finales'!$D$7+180)&lt;'liq finales'!D184,DAYS360('liq finales'!D184,'liq finales'!$D$8),DAYS360('liq finales'!$D$7+180,'liq finales'!$D$8)),0)</f>
        <v>0</v>
      </c>
      <c r="E186">
        <f t="shared" si="2"/>
        <v>90</v>
      </c>
      <c r="F186" s="5" t="str">
        <f>+IF('liq finales'!C184="D",(0.81-$F$10/100),IF('liq finales'!C184="E",0.83,IF('liq finales'!C184="C",0.82,"ERROR")))</f>
        <v>ERROR</v>
      </c>
      <c r="G186" t="str">
        <f>+IF('liq finales'!C184="D",42,IF('liq finales'!C184="E",VLOOKUP('liq finales'!F184,TABLAS!$A$4:$C$54,2,FALSE),IF('liq finales'!C184="C",VLOOKUP('liq finales'!F184,TABLAS!$A$4:$C$54,3,FALSE),"ERROR")))</f>
        <v>ERROR</v>
      </c>
      <c r="H186" s="59" t="str">
        <f>+IF('liq finales'!C184="D",30,IF('liq finales'!C184="E",25,IF('liq finales'!C184="C",25,"ERROR")))</f>
        <v>ERROR</v>
      </c>
    </row>
    <row r="187" spans="1:8">
      <c r="A187">
        <f>+MONTH('liq finales'!$D$8)</f>
        <v>3</v>
      </c>
      <c r="B187">
        <f>+IF(YEAR('liq finales'!D185)&lt;YEAR('liq finales'!$D$7),DAYS360('liq finales'!$D$7,'liq finales'!$D$8)+1,DAYS360('liq finales'!D185,'liq finales'!$D$8)+1)</f>
        <v>90</v>
      </c>
      <c r="C187">
        <f>+IF(A187&lt;7,IF(('liq finales'!$D$7)&lt;'liq finales'!D185,DAYS360('liq finales'!D185,'liq finales'!$D$8)+1,DAYS360('liq finales'!$D$7,'liq finales'!$D$8)+1),0)</f>
        <v>90</v>
      </c>
      <c r="D187">
        <f>+IF(A187&gt;6,IF(('liq finales'!$D$7+180)&lt;'liq finales'!D185,DAYS360('liq finales'!D185,'liq finales'!$D$8),DAYS360('liq finales'!$D$7+180,'liq finales'!$D$8)),0)</f>
        <v>0</v>
      </c>
      <c r="E187">
        <f t="shared" si="2"/>
        <v>90</v>
      </c>
      <c r="F187" s="5" t="str">
        <f>+IF('liq finales'!C185="D",(0.81-$F$10/100),IF('liq finales'!C185="E",0.83,IF('liq finales'!C185="C",0.82,"ERROR")))</f>
        <v>ERROR</v>
      </c>
      <c r="G187" t="str">
        <f>+IF('liq finales'!C185="D",42,IF('liq finales'!C185="E",VLOOKUP('liq finales'!F185,TABLAS!$A$4:$C$54,2,FALSE),IF('liq finales'!C185="C",VLOOKUP('liq finales'!F185,TABLAS!$A$4:$C$54,3,FALSE),"ERROR")))</f>
        <v>ERROR</v>
      </c>
      <c r="H187" s="59" t="str">
        <f>+IF('liq finales'!C185="D",30,IF('liq finales'!C185="E",25,IF('liq finales'!C185="C",25,"ERROR")))</f>
        <v>ERROR</v>
      </c>
    </row>
    <row r="188" spans="1:8">
      <c r="A188">
        <f>+MONTH('liq finales'!$D$8)</f>
        <v>3</v>
      </c>
      <c r="B188">
        <f>+IF(YEAR('liq finales'!D186)&lt;YEAR('liq finales'!$D$7),DAYS360('liq finales'!$D$7,'liq finales'!$D$8)+1,DAYS360('liq finales'!D186,'liq finales'!$D$8)+1)</f>
        <v>90</v>
      </c>
      <c r="C188">
        <f>+IF(A188&lt;7,IF(('liq finales'!$D$7)&lt;'liq finales'!D186,DAYS360('liq finales'!D186,'liq finales'!$D$8)+1,DAYS360('liq finales'!$D$7,'liq finales'!$D$8)+1),0)</f>
        <v>90</v>
      </c>
      <c r="D188">
        <f>+IF(A188&gt;6,IF(('liq finales'!$D$7+180)&lt;'liq finales'!D186,DAYS360('liq finales'!D186,'liq finales'!$D$8),DAYS360('liq finales'!$D$7+180,'liq finales'!$D$8)),0)</f>
        <v>0</v>
      </c>
      <c r="E188">
        <f t="shared" si="2"/>
        <v>90</v>
      </c>
      <c r="F188" s="5" t="str">
        <f>+IF('liq finales'!C186="D",(0.81-$F$10/100),IF('liq finales'!C186="E",0.83,IF('liq finales'!C186="C",0.82,"ERROR")))</f>
        <v>ERROR</v>
      </c>
      <c r="G188" t="str">
        <f>+IF('liq finales'!C186="D",42,IF('liq finales'!C186="E",VLOOKUP('liq finales'!F186,TABLAS!$A$4:$C$54,2,FALSE),IF('liq finales'!C186="C",VLOOKUP('liq finales'!F186,TABLAS!$A$4:$C$54,3,FALSE),"ERROR")))</f>
        <v>ERROR</v>
      </c>
      <c r="H188" s="59" t="str">
        <f>+IF('liq finales'!C186="D",30,IF('liq finales'!C186="E",25,IF('liq finales'!C186="C",25,"ERROR")))</f>
        <v>ERROR</v>
      </c>
    </row>
    <row r="189" spans="1:8">
      <c r="A189">
        <f>+MONTH('liq finales'!$D$8)</f>
        <v>3</v>
      </c>
      <c r="B189">
        <f>+IF(YEAR('liq finales'!D187)&lt;YEAR('liq finales'!$D$7),DAYS360('liq finales'!$D$7,'liq finales'!$D$8)+1,DAYS360('liq finales'!D187,'liq finales'!$D$8)+1)</f>
        <v>90</v>
      </c>
      <c r="C189">
        <f>+IF(A189&lt;7,IF(('liq finales'!$D$7)&lt;'liq finales'!D187,DAYS360('liq finales'!D187,'liq finales'!$D$8)+1,DAYS360('liq finales'!$D$7,'liq finales'!$D$8)+1),0)</f>
        <v>90</v>
      </c>
      <c r="D189">
        <f>+IF(A189&gt;6,IF(('liq finales'!$D$7+180)&lt;'liq finales'!D187,DAYS360('liq finales'!D187,'liq finales'!$D$8),DAYS360('liq finales'!$D$7+180,'liq finales'!$D$8)),0)</f>
        <v>0</v>
      </c>
      <c r="E189">
        <f t="shared" si="2"/>
        <v>90</v>
      </c>
      <c r="F189" s="5" t="str">
        <f>+IF('liq finales'!C187="D",(0.81-$F$10/100),IF('liq finales'!C187="E",0.83,IF('liq finales'!C187="C",0.82,"ERROR")))</f>
        <v>ERROR</v>
      </c>
      <c r="G189" t="str">
        <f>+IF('liq finales'!C187="D",42,IF('liq finales'!C187="E",VLOOKUP('liq finales'!F187,TABLAS!$A$4:$C$54,2,FALSE),IF('liq finales'!C187="C",VLOOKUP('liq finales'!F187,TABLAS!$A$4:$C$54,3,FALSE),"ERROR")))</f>
        <v>ERROR</v>
      </c>
      <c r="H189" s="59" t="str">
        <f>+IF('liq finales'!C187="D",30,IF('liq finales'!C187="E",25,IF('liq finales'!C187="C",25,"ERROR")))</f>
        <v>ERROR</v>
      </c>
    </row>
    <row r="190" spans="1:8">
      <c r="A190">
        <f>+MONTH('liq finales'!$D$8)</f>
        <v>3</v>
      </c>
      <c r="B190">
        <f>+IF(YEAR('liq finales'!D188)&lt;YEAR('liq finales'!$D$7),DAYS360('liq finales'!$D$7,'liq finales'!$D$8)+1,DAYS360('liq finales'!D188,'liq finales'!$D$8)+1)</f>
        <v>90</v>
      </c>
      <c r="C190">
        <f>+IF(A190&lt;7,IF(('liq finales'!$D$7)&lt;'liq finales'!D188,DAYS360('liq finales'!D188,'liq finales'!$D$8)+1,DAYS360('liq finales'!$D$7,'liq finales'!$D$8)+1),0)</f>
        <v>90</v>
      </c>
      <c r="D190">
        <f>+IF(A190&gt;6,IF(('liq finales'!$D$7+180)&lt;'liq finales'!D188,DAYS360('liq finales'!D188,'liq finales'!$D$8),DAYS360('liq finales'!$D$7+180,'liq finales'!$D$8)),0)</f>
        <v>0</v>
      </c>
      <c r="E190">
        <f t="shared" si="2"/>
        <v>90</v>
      </c>
      <c r="F190" s="5" t="str">
        <f>+IF('liq finales'!C188="D",(0.81-$F$10/100),IF('liq finales'!C188="E",0.83,IF('liq finales'!C188="C",0.82,"ERROR")))</f>
        <v>ERROR</v>
      </c>
      <c r="G190" t="str">
        <f>+IF('liq finales'!C188="D",42,IF('liq finales'!C188="E",VLOOKUP('liq finales'!F188,TABLAS!$A$4:$C$54,2,FALSE),IF('liq finales'!C188="C",VLOOKUP('liq finales'!F188,TABLAS!$A$4:$C$54,3,FALSE),"ERROR")))</f>
        <v>ERROR</v>
      </c>
      <c r="H190" s="59" t="str">
        <f>+IF('liq finales'!C188="D",30,IF('liq finales'!C188="E",25,IF('liq finales'!C188="C",25,"ERROR")))</f>
        <v>ERROR</v>
      </c>
    </row>
    <row r="191" spans="1:8">
      <c r="A191">
        <f>+MONTH('liq finales'!$D$8)</f>
        <v>3</v>
      </c>
      <c r="B191">
        <f>+IF(YEAR('liq finales'!D189)&lt;YEAR('liq finales'!$D$7),DAYS360('liq finales'!$D$7,'liq finales'!$D$8)+1,DAYS360('liq finales'!D189,'liq finales'!$D$8)+1)</f>
        <v>90</v>
      </c>
      <c r="C191">
        <f>+IF(A191&lt;7,IF(('liq finales'!$D$7)&lt;'liq finales'!D189,DAYS360('liq finales'!D189,'liq finales'!$D$8)+1,DAYS360('liq finales'!$D$7,'liq finales'!$D$8)+1),0)</f>
        <v>90</v>
      </c>
      <c r="D191">
        <f>+IF(A191&gt;6,IF(('liq finales'!$D$7+180)&lt;'liq finales'!D189,DAYS360('liq finales'!D189,'liq finales'!$D$8),DAYS360('liq finales'!$D$7+180,'liq finales'!$D$8)),0)</f>
        <v>0</v>
      </c>
      <c r="E191">
        <f t="shared" si="2"/>
        <v>90</v>
      </c>
      <c r="F191" s="5" t="str">
        <f>+IF('liq finales'!C189="D",(0.81-$F$10/100),IF('liq finales'!C189="E",0.83,IF('liq finales'!C189="C",0.82,"ERROR")))</f>
        <v>ERROR</v>
      </c>
      <c r="G191" t="str">
        <f>+IF('liq finales'!C189="D",42,IF('liq finales'!C189="E",VLOOKUP('liq finales'!F189,TABLAS!$A$4:$C$54,2,FALSE),IF('liq finales'!C189="C",VLOOKUP('liq finales'!F189,TABLAS!$A$4:$C$54,3,FALSE),"ERROR")))</f>
        <v>ERROR</v>
      </c>
      <c r="H191" s="59" t="str">
        <f>+IF('liq finales'!C189="D",30,IF('liq finales'!C189="E",25,IF('liq finales'!C189="C",25,"ERROR")))</f>
        <v>ERROR</v>
      </c>
    </row>
    <row r="192" spans="1:8">
      <c r="A192">
        <f>+MONTH('liq finales'!$D$8)</f>
        <v>3</v>
      </c>
      <c r="B192">
        <f>+IF(YEAR('liq finales'!D190)&lt;YEAR('liq finales'!$D$7),DAYS360('liq finales'!$D$7,'liq finales'!$D$8)+1,DAYS360('liq finales'!D190,'liq finales'!$D$8)+1)</f>
        <v>90</v>
      </c>
      <c r="C192">
        <f>+IF(A192&lt;7,IF(('liq finales'!$D$7)&lt;'liq finales'!D190,DAYS360('liq finales'!D190,'liq finales'!$D$8)+1,DAYS360('liq finales'!$D$7,'liq finales'!$D$8)+1),0)</f>
        <v>90</v>
      </c>
      <c r="D192">
        <f>+IF(A192&gt;6,IF(('liq finales'!$D$7+180)&lt;'liq finales'!D190,DAYS360('liq finales'!D190,'liq finales'!$D$8),DAYS360('liq finales'!$D$7+180,'liq finales'!$D$8)),0)</f>
        <v>0</v>
      </c>
      <c r="E192">
        <f t="shared" si="2"/>
        <v>90</v>
      </c>
      <c r="F192" s="5" t="str">
        <f>+IF('liq finales'!C190="D",(0.81-$F$10/100),IF('liq finales'!C190="E",0.83,IF('liq finales'!C190="C",0.82,"ERROR")))</f>
        <v>ERROR</v>
      </c>
      <c r="G192" t="str">
        <f>+IF('liq finales'!C190="D",42,IF('liq finales'!C190="E",VLOOKUP('liq finales'!F190,TABLAS!$A$4:$C$54,2,FALSE),IF('liq finales'!C190="C",VLOOKUP('liq finales'!F190,TABLAS!$A$4:$C$54,3,FALSE),"ERROR")))</f>
        <v>ERROR</v>
      </c>
      <c r="H192" s="59" t="str">
        <f>+IF('liq finales'!C190="D",30,IF('liq finales'!C190="E",25,IF('liq finales'!C190="C",25,"ERROR")))</f>
        <v>ERROR</v>
      </c>
    </row>
    <row r="193" spans="1:8">
      <c r="A193">
        <f>+MONTH('liq finales'!$D$8)</f>
        <v>3</v>
      </c>
      <c r="B193">
        <f>+IF(YEAR('liq finales'!D191)&lt;YEAR('liq finales'!$D$7),DAYS360('liq finales'!$D$7,'liq finales'!$D$8)+1,DAYS360('liq finales'!D191,'liq finales'!$D$8)+1)</f>
        <v>90</v>
      </c>
      <c r="C193">
        <f>+IF(A193&lt;7,IF(('liq finales'!$D$7)&lt;'liq finales'!D191,DAYS360('liq finales'!D191,'liq finales'!$D$8)+1,DAYS360('liq finales'!$D$7,'liq finales'!$D$8)+1),0)</f>
        <v>90</v>
      </c>
      <c r="D193">
        <f>+IF(A193&gt;6,IF(('liq finales'!$D$7+180)&lt;'liq finales'!D191,DAYS360('liq finales'!D191,'liq finales'!$D$8),DAYS360('liq finales'!$D$7+180,'liq finales'!$D$8)),0)</f>
        <v>0</v>
      </c>
      <c r="E193">
        <f t="shared" si="2"/>
        <v>90</v>
      </c>
      <c r="F193" s="5" t="str">
        <f>+IF('liq finales'!C191="D",(0.81-$F$10/100),IF('liq finales'!C191="E",0.83,IF('liq finales'!C191="C",0.82,"ERROR")))</f>
        <v>ERROR</v>
      </c>
      <c r="G193" t="str">
        <f>+IF('liq finales'!C191="D",42,IF('liq finales'!C191="E",VLOOKUP('liq finales'!F191,TABLAS!$A$4:$C$54,2,FALSE),IF('liq finales'!C191="C",VLOOKUP('liq finales'!F191,TABLAS!$A$4:$C$54,3,FALSE),"ERROR")))</f>
        <v>ERROR</v>
      </c>
      <c r="H193" s="59" t="str">
        <f>+IF('liq finales'!C191="D",30,IF('liq finales'!C191="E",25,IF('liq finales'!C191="C",25,"ERROR")))</f>
        <v>ERROR</v>
      </c>
    </row>
    <row r="194" spans="1:8">
      <c r="A194">
        <f>+MONTH('liq finales'!$D$8)</f>
        <v>3</v>
      </c>
      <c r="B194">
        <f>+IF(YEAR('liq finales'!D192)&lt;YEAR('liq finales'!$D$7),DAYS360('liq finales'!$D$7,'liq finales'!$D$8)+1,DAYS360('liq finales'!D192,'liq finales'!$D$8)+1)</f>
        <v>90</v>
      </c>
      <c r="C194">
        <f>+IF(A194&lt;7,IF(('liq finales'!$D$7)&lt;'liq finales'!D192,DAYS360('liq finales'!D192,'liq finales'!$D$8)+1,DAYS360('liq finales'!$D$7,'liq finales'!$D$8)+1),0)</f>
        <v>90</v>
      </c>
      <c r="D194">
        <f>+IF(A194&gt;6,IF(('liq finales'!$D$7+180)&lt;'liq finales'!D192,DAYS360('liq finales'!D192,'liq finales'!$D$8),DAYS360('liq finales'!$D$7+180,'liq finales'!$D$8)),0)</f>
        <v>0</v>
      </c>
      <c r="E194">
        <f t="shared" si="2"/>
        <v>90</v>
      </c>
      <c r="F194" s="5" t="str">
        <f>+IF('liq finales'!C192="D",(0.81-$F$10/100),IF('liq finales'!C192="E",0.83,IF('liq finales'!C192="C",0.82,"ERROR")))</f>
        <v>ERROR</v>
      </c>
      <c r="G194" t="str">
        <f>+IF('liq finales'!C192="D",42,IF('liq finales'!C192="E",VLOOKUP('liq finales'!F192,TABLAS!$A$4:$C$54,2,FALSE),IF('liq finales'!C192="C",VLOOKUP('liq finales'!F192,TABLAS!$A$4:$C$54,3,FALSE),"ERROR")))</f>
        <v>ERROR</v>
      </c>
      <c r="H194" s="59" t="str">
        <f>+IF('liq finales'!C192="D",30,IF('liq finales'!C192="E",25,IF('liq finales'!C192="C",25,"ERROR")))</f>
        <v>ERROR</v>
      </c>
    </row>
    <row r="195" spans="1:8">
      <c r="A195">
        <f>+MONTH('liq finales'!$D$8)</f>
        <v>3</v>
      </c>
      <c r="B195">
        <f>+IF(YEAR('liq finales'!D193)&lt;YEAR('liq finales'!$D$7),DAYS360('liq finales'!$D$7,'liq finales'!$D$8)+1,DAYS360('liq finales'!D193,'liq finales'!$D$8)+1)</f>
        <v>90</v>
      </c>
      <c r="C195">
        <f>+IF(A195&lt;7,IF(('liq finales'!$D$7)&lt;'liq finales'!D193,DAYS360('liq finales'!D193,'liq finales'!$D$8)+1,DAYS360('liq finales'!$D$7,'liq finales'!$D$8)+1),0)</f>
        <v>90</v>
      </c>
      <c r="D195">
        <f>+IF(A195&gt;6,IF(('liq finales'!$D$7+180)&lt;'liq finales'!D193,DAYS360('liq finales'!D193,'liq finales'!$D$8),DAYS360('liq finales'!$D$7+180,'liq finales'!$D$8)),0)</f>
        <v>0</v>
      </c>
      <c r="E195">
        <f t="shared" si="2"/>
        <v>90</v>
      </c>
      <c r="F195" s="5" t="str">
        <f>+IF('liq finales'!C193="D",(0.81-$F$10/100),IF('liq finales'!C193="E",0.83,IF('liq finales'!C193="C",0.82,"ERROR")))</f>
        <v>ERROR</v>
      </c>
      <c r="G195" t="str">
        <f>+IF('liq finales'!C193="D",42,IF('liq finales'!C193="E",VLOOKUP('liq finales'!F193,TABLAS!$A$4:$C$54,2,FALSE),IF('liq finales'!C193="C",VLOOKUP('liq finales'!F193,TABLAS!$A$4:$C$54,3,FALSE),"ERROR")))</f>
        <v>ERROR</v>
      </c>
      <c r="H195" s="59" t="str">
        <f>+IF('liq finales'!C193="D",30,IF('liq finales'!C193="E",25,IF('liq finales'!C193="C",25,"ERROR")))</f>
        <v>ERROR</v>
      </c>
    </row>
    <row r="196" spans="1:8">
      <c r="A196">
        <f>+MONTH('liq finales'!$D$8)</f>
        <v>3</v>
      </c>
      <c r="B196">
        <f>+IF(YEAR('liq finales'!D194)&lt;YEAR('liq finales'!$D$7),DAYS360('liq finales'!$D$7,'liq finales'!$D$8)+1,DAYS360('liq finales'!D194,'liq finales'!$D$8)+1)</f>
        <v>90</v>
      </c>
      <c r="C196">
        <f>+IF(A196&lt;7,IF(('liq finales'!$D$7)&lt;'liq finales'!D194,DAYS360('liq finales'!D194,'liq finales'!$D$8)+1,DAYS360('liq finales'!$D$7,'liq finales'!$D$8)+1),0)</f>
        <v>90</v>
      </c>
      <c r="D196">
        <f>+IF(A196&gt;6,IF(('liq finales'!$D$7+180)&lt;'liq finales'!D194,DAYS360('liq finales'!D194,'liq finales'!$D$8),DAYS360('liq finales'!$D$7+180,'liq finales'!$D$8)),0)</f>
        <v>0</v>
      </c>
      <c r="E196">
        <f t="shared" si="2"/>
        <v>90</v>
      </c>
      <c r="F196" s="5" t="str">
        <f>+IF('liq finales'!C194="D",(0.81-$F$10/100),IF('liq finales'!C194="E",0.83,IF('liq finales'!C194="C",0.82,"ERROR")))</f>
        <v>ERROR</v>
      </c>
      <c r="G196" t="str">
        <f>+IF('liq finales'!C194="D",42,IF('liq finales'!C194="E",VLOOKUP('liq finales'!F194,TABLAS!$A$4:$C$54,2,FALSE),IF('liq finales'!C194="C",VLOOKUP('liq finales'!F194,TABLAS!$A$4:$C$54,3,FALSE),"ERROR")))</f>
        <v>ERROR</v>
      </c>
      <c r="H196" s="59" t="str">
        <f>+IF('liq finales'!C194="D",30,IF('liq finales'!C194="E",25,IF('liq finales'!C194="C",25,"ERROR")))</f>
        <v>ERROR</v>
      </c>
    </row>
    <row r="197" spans="1:8">
      <c r="A197">
        <f>+MONTH('liq finales'!$D$8)</f>
        <v>3</v>
      </c>
      <c r="B197">
        <f>+IF(YEAR('liq finales'!D195)&lt;YEAR('liq finales'!$D$7),DAYS360('liq finales'!$D$7,'liq finales'!$D$8)+1,DAYS360('liq finales'!D195,'liq finales'!$D$8)+1)</f>
        <v>90</v>
      </c>
      <c r="C197">
        <f>+IF(A197&lt;7,IF(('liq finales'!$D$7)&lt;'liq finales'!D195,DAYS360('liq finales'!D195,'liq finales'!$D$8)+1,DAYS360('liq finales'!$D$7,'liq finales'!$D$8)+1),0)</f>
        <v>90</v>
      </c>
      <c r="D197">
        <f>+IF(A197&gt;6,IF(('liq finales'!$D$7+180)&lt;'liq finales'!D195,DAYS360('liq finales'!D195,'liq finales'!$D$8),DAYS360('liq finales'!$D$7+180,'liq finales'!$D$8)),0)</f>
        <v>0</v>
      </c>
      <c r="E197">
        <f t="shared" si="2"/>
        <v>90</v>
      </c>
      <c r="F197" s="5" t="str">
        <f>+IF('liq finales'!C195="D",(0.81-$F$10/100),IF('liq finales'!C195="E",0.83,IF('liq finales'!C195="C",0.82,"ERROR")))</f>
        <v>ERROR</v>
      </c>
      <c r="G197" t="str">
        <f>+IF('liq finales'!C195="D",42,IF('liq finales'!C195="E",VLOOKUP('liq finales'!F195,TABLAS!$A$4:$C$54,2,FALSE),IF('liq finales'!C195="C",VLOOKUP('liq finales'!F195,TABLAS!$A$4:$C$54,3,FALSE),"ERROR")))</f>
        <v>ERROR</v>
      </c>
      <c r="H197" s="59" t="str">
        <f>+IF('liq finales'!C195="D",30,IF('liq finales'!C195="E",25,IF('liq finales'!C195="C",25,"ERROR")))</f>
        <v>ERROR</v>
      </c>
    </row>
    <row r="198" spans="1:8">
      <c r="A198">
        <f>+MONTH('liq finales'!$D$8)</f>
        <v>3</v>
      </c>
      <c r="B198">
        <f>+IF(YEAR('liq finales'!D196)&lt;YEAR('liq finales'!$D$7),DAYS360('liq finales'!$D$7,'liq finales'!$D$8)+1,DAYS360('liq finales'!D196,'liq finales'!$D$8)+1)</f>
        <v>90</v>
      </c>
      <c r="C198">
        <f>+IF(A198&lt;7,IF(('liq finales'!$D$7)&lt;'liq finales'!D196,DAYS360('liq finales'!D196,'liq finales'!$D$8)+1,DAYS360('liq finales'!$D$7,'liq finales'!$D$8)+1),0)</f>
        <v>90</v>
      </c>
      <c r="D198">
        <f>+IF(A198&gt;6,IF(('liq finales'!$D$7+180)&lt;'liq finales'!D196,DAYS360('liq finales'!D196,'liq finales'!$D$8),DAYS360('liq finales'!$D$7+180,'liq finales'!$D$8)),0)</f>
        <v>0</v>
      </c>
      <c r="E198">
        <f t="shared" si="2"/>
        <v>90</v>
      </c>
      <c r="F198" s="5" t="str">
        <f>+IF('liq finales'!C196="D",(0.81-$F$10/100),IF('liq finales'!C196="E",0.83,IF('liq finales'!C196="C",0.82,"ERROR")))</f>
        <v>ERROR</v>
      </c>
      <c r="G198" t="str">
        <f>+IF('liq finales'!C196="D",42,IF('liq finales'!C196="E",VLOOKUP('liq finales'!F196,TABLAS!$A$4:$C$54,2,FALSE),IF('liq finales'!C196="C",VLOOKUP('liq finales'!F196,TABLAS!$A$4:$C$54,3,FALSE),"ERROR")))</f>
        <v>ERROR</v>
      </c>
      <c r="H198" s="59" t="str">
        <f>+IF('liq finales'!C196="D",30,IF('liq finales'!C196="E",25,IF('liq finales'!C196="C",25,"ERROR")))</f>
        <v>ERROR</v>
      </c>
    </row>
    <row r="199" spans="1:8">
      <c r="A199">
        <f>+MONTH('liq finales'!$D$8)</f>
        <v>3</v>
      </c>
      <c r="B199">
        <f>+IF(YEAR('liq finales'!D197)&lt;YEAR('liq finales'!$D$7),DAYS360('liq finales'!$D$7,'liq finales'!$D$8)+1,DAYS360('liq finales'!D197,'liq finales'!$D$8)+1)</f>
        <v>90</v>
      </c>
      <c r="C199">
        <f>+IF(A199&lt;7,IF(('liq finales'!$D$7)&lt;'liq finales'!D197,DAYS360('liq finales'!D197,'liq finales'!$D$8)+1,DAYS360('liq finales'!$D$7,'liq finales'!$D$8)+1),0)</f>
        <v>90</v>
      </c>
      <c r="D199">
        <f>+IF(A199&gt;6,IF(('liq finales'!$D$7+180)&lt;'liq finales'!D197,DAYS360('liq finales'!D197,'liq finales'!$D$8),DAYS360('liq finales'!$D$7+180,'liq finales'!$D$8)),0)</f>
        <v>0</v>
      </c>
      <c r="E199">
        <f t="shared" si="2"/>
        <v>90</v>
      </c>
      <c r="F199" s="5" t="str">
        <f>+IF('liq finales'!C197="D",(0.81-$F$10/100),IF('liq finales'!C197="E",0.83,IF('liq finales'!C197="C",0.82,"ERROR")))</f>
        <v>ERROR</v>
      </c>
      <c r="G199" t="str">
        <f>+IF('liq finales'!C197="D",42,IF('liq finales'!C197="E",VLOOKUP('liq finales'!F197,TABLAS!$A$4:$C$54,2,FALSE),IF('liq finales'!C197="C",VLOOKUP('liq finales'!F197,TABLAS!$A$4:$C$54,3,FALSE),"ERROR")))</f>
        <v>ERROR</v>
      </c>
      <c r="H199" s="59" t="str">
        <f>+IF('liq finales'!C197="D",30,IF('liq finales'!C197="E",25,IF('liq finales'!C197="C",25,"ERROR")))</f>
        <v>ERROR</v>
      </c>
    </row>
    <row r="200" spans="1:8">
      <c r="A200">
        <f>+MONTH('liq finales'!$D$8)</f>
        <v>3</v>
      </c>
      <c r="B200">
        <f>+IF(YEAR('liq finales'!D198)&lt;YEAR('liq finales'!$D$7),DAYS360('liq finales'!$D$7,'liq finales'!$D$8)+1,DAYS360('liq finales'!D198,'liq finales'!$D$8)+1)</f>
        <v>90</v>
      </c>
      <c r="C200">
        <f>+IF(A200&lt;7,IF(('liq finales'!$D$7)&lt;'liq finales'!D198,DAYS360('liq finales'!D198,'liq finales'!$D$8)+1,DAYS360('liq finales'!$D$7,'liq finales'!$D$8)+1),0)</f>
        <v>90</v>
      </c>
      <c r="D200">
        <f>+IF(A200&gt;6,IF(('liq finales'!$D$7+180)&lt;'liq finales'!D198,DAYS360('liq finales'!D198,'liq finales'!$D$8),DAYS360('liq finales'!$D$7+180,'liq finales'!$D$8)),0)</f>
        <v>0</v>
      </c>
      <c r="E200">
        <f t="shared" si="2"/>
        <v>90</v>
      </c>
      <c r="F200" s="5" t="str">
        <f>+IF('liq finales'!C198="D",(0.81-$F$10/100),IF('liq finales'!C198="E",0.83,IF('liq finales'!C198="C",0.82,"ERROR")))</f>
        <v>ERROR</v>
      </c>
      <c r="G200" t="str">
        <f>+IF('liq finales'!C198="D",42,IF('liq finales'!C198="E",VLOOKUP('liq finales'!F198,TABLAS!$A$4:$C$54,2,FALSE),IF('liq finales'!C198="C",VLOOKUP('liq finales'!F198,TABLAS!$A$4:$C$54,3,FALSE),"ERROR")))</f>
        <v>ERROR</v>
      </c>
      <c r="H200" s="59" t="str">
        <f>+IF('liq finales'!C198="D",30,IF('liq finales'!C198="E",25,IF('liq finales'!C198="C",25,"ERROR")))</f>
        <v>ERROR</v>
      </c>
    </row>
    <row r="201" spans="1:8">
      <c r="A201">
        <f>+MONTH('liq finales'!$D$8)</f>
        <v>3</v>
      </c>
      <c r="B201">
        <f>+IF(YEAR('liq finales'!D199)&lt;YEAR('liq finales'!$D$7),DAYS360('liq finales'!$D$7,'liq finales'!$D$8)+1,DAYS360('liq finales'!D199,'liq finales'!$D$8)+1)</f>
        <v>90</v>
      </c>
      <c r="C201">
        <f>+IF(A201&lt;7,IF(('liq finales'!$D$7)&lt;'liq finales'!D199,DAYS360('liq finales'!D199,'liq finales'!$D$8)+1,DAYS360('liq finales'!$D$7,'liq finales'!$D$8)+1),0)</f>
        <v>90</v>
      </c>
      <c r="D201">
        <f>+IF(A201&gt;6,IF(('liq finales'!$D$7+180)&lt;'liq finales'!D199,DAYS360('liq finales'!D199,'liq finales'!$D$8),DAYS360('liq finales'!$D$7+180,'liq finales'!$D$8)),0)</f>
        <v>0</v>
      </c>
      <c r="E201">
        <f t="shared" si="2"/>
        <v>90</v>
      </c>
      <c r="F201" s="5" t="str">
        <f>+IF('liq finales'!C199="D",(0.81-$F$10/100),IF('liq finales'!C199="E",0.83,IF('liq finales'!C199="C",0.82,"ERROR")))</f>
        <v>ERROR</v>
      </c>
      <c r="G201" t="str">
        <f>+IF('liq finales'!C199="D",42,IF('liq finales'!C199="E",VLOOKUP('liq finales'!F199,TABLAS!$A$4:$C$54,2,FALSE),IF('liq finales'!C199="C",VLOOKUP('liq finales'!F199,TABLAS!$A$4:$C$54,3,FALSE),"ERROR")))</f>
        <v>ERROR</v>
      </c>
      <c r="H201" s="59" t="str">
        <f>+IF('liq finales'!C199="D",30,IF('liq finales'!C199="E",25,IF('liq finales'!C199="C",25,"ERROR")))</f>
        <v>ERROR</v>
      </c>
    </row>
    <row r="202" spans="1:8">
      <c r="A202">
        <f>+MONTH('liq finales'!$D$8)</f>
        <v>3</v>
      </c>
      <c r="B202">
        <f>+IF(YEAR('liq finales'!D200)&lt;YEAR('liq finales'!$D$7),DAYS360('liq finales'!$D$7,'liq finales'!$D$8)+1,DAYS360('liq finales'!D200,'liq finales'!$D$8)+1)</f>
        <v>90</v>
      </c>
      <c r="C202">
        <f>+IF(A202&lt;7,IF(('liq finales'!$D$7)&lt;'liq finales'!D200,DAYS360('liq finales'!D200,'liq finales'!$D$8)+1,DAYS360('liq finales'!$D$7,'liq finales'!$D$8)+1),0)</f>
        <v>90</v>
      </c>
      <c r="D202">
        <f>+IF(A202&gt;6,IF(('liq finales'!$D$7+180)&lt;'liq finales'!D200,DAYS360('liq finales'!D200,'liq finales'!$D$8),DAYS360('liq finales'!$D$7+180,'liq finales'!$D$8)),0)</f>
        <v>0</v>
      </c>
      <c r="E202">
        <f t="shared" si="2"/>
        <v>90</v>
      </c>
      <c r="F202" s="5" t="str">
        <f>+IF('liq finales'!C200="D",(0.81-$F$10/100),IF('liq finales'!C200="E",0.83,IF('liq finales'!C200="C",0.82,"ERROR")))</f>
        <v>ERROR</v>
      </c>
      <c r="G202" t="str">
        <f>+IF('liq finales'!C200="D",42,IF('liq finales'!C200="E",VLOOKUP('liq finales'!F200,TABLAS!$A$4:$C$54,2,FALSE),IF('liq finales'!C200="C",VLOOKUP('liq finales'!F200,TABLAS!$A$4:$C$54,3,FALSE),"ERROR")))</f>
        <v>ERROR</v>
      </c>
      <c r="H202" s="59" t="str">
        <f>+IF('liq finales'!C200="D",30,IF('liq finales'!C200="E",25,IF('liq finales'!C200="C",25,"ERROR")))</f>
        <v>ERROR</v>
      </c>
    </row>
    <row r="203" spans="1:8">
      <c r="A203">
        <f>+MONTH('liq finales'!$D$8)</f>
        <v>3</v>
      </c>
      <c r="B203">
        <f>+IF(YEAR('liq finales'!D201)&lt;YEAR('liq finales'!$D$7),DAYS360('liq finales'!$D$7,'liq finales'!$D$8)+1,DAYS360('liq finales'!D201,'liq finales'!$D$8)+1)</f>
        <v>90</v>
      </c>
      <c r="C203">
        <f>+IF(A203&lt;7,IF(('liq finales'!$D$7)&lt;'liq finales'!D201,DAYS360('liq finales'!D201,'liq finales'!$D$8)+1,DAYS360('liq finales'!$D$7,'liq finales'!$D$8)+1),0)</f>
        <v>90</v>
      </c>
      <c r="D203">
        <f>+IF(A203&gt;6,IF(('liq finales'!$D$7+180)&lt;'liq finales'!D201,DAYS360('liq finales'!D201,'liq finales'!$D$8),DAYS360('liq finales'!$D$7+180,'liq finales'!$D$8)),0)</f>
        <v>0</v>
      </c>
      <c r="E203">
        <f t="shared" si="2"/>
        <v>90</v>
      </c>
      <c r="F203" s="5" t="str">
        <f>+IF('liq finales'!C201="D",(0.81-$F$10/100),IF('liq finales'!C201="E",0.83,IF('liq finales'!C201="C",0.82,"ERROR")))</f>
        <v>ERROR</v>
      </c>
      <c r="G203" t="str">
        <f>+IF('liq finales'!C201="D",42,IF('liq finales'!C201="E",VLOOKUP('liq finales'!F201,TABLAS!$A$4:$C$54,2,FALSE),IF('liq finales'!C201="C",VLOOKUP('liq finales'!F201,TABLAS!$A$4:$C$54,3,FALSE),"ERROR")))</f>
        <v>ERROR</v>
      </c>
      <c r="H203" s="59" t="str">
        <f>+IF('liq finales'!C201="D",30,IF('liq finales'!C201="E",25,IF('liq finales'!C201="C",25,"ERROR")))</f>
        <v>ERROR</v>
      </c>
    </row>
    <row r="204" spans="1:8">
      <c r="A204">
        <f>+MONTH('liq finales'!$D$8)</f>
        <v>3</v>
      </c>
      <c r="B204">
        <f>+IF(YEAR('liq finales'!D202)&lt;YEAR('liq finales'!$D$7),DAYS360('liq finales'!$D$7,'liq finales'!$D$8)+1,DAYS360('liq finales'!D202,'liq finales'!$D$8)+1)</f>
        <v>90</v>
      </c>
      <c r="C204">
        <f>+IF(A204&lt;7,IF(('liq finales'!$D$7)&lt;'liq finales'!D202,DAYS360('liq finales'!D202,'liq finales'!$D$8)+1,DAYS360('liq finales'!$D$7,'liq finales'!$D$8)+1),0)</f>
        <v>90</v>
      </c>
      <c r="D204">
        <f>+IF(A204&gt;6,IF(('liq finales'!$D$7+180)&lt;'liq finales'!D202,DAYS360('liq finales'!D202,'liq finales'!$D$8),DAYS360('liq finales'!$D$7+180,'liq finales'!$D$8)),0)</f>
        <v>0</v>
      </c>
      <c r="E204">
        <f t="shared" si="2"/>
        <v>90</v>
      </c>
      <c r="F204" s="5" t="str">
        <f>+IF('liq finales'!C202="D",(0.81-$F$10/100),IF('liq finales'!C202="E",0.83,IF('liq finales'!C202="C",0.82,"ERROR")))</f>
        <v>ERROR</v>
      </c>
      <c r="G204" t="str">
        <f>+IF('liq finales'!C202="D",42,IF('liq finales'!C202="E",VLOOKUP('liq finales'!F202,TABLAS!$A$4:$C$54,2,FALSE),IF('liq finales'!C202="C",VLOOKUP('liq finales'!F202,TABLAS!$A$4:$C$54,3,FALSE),"ERROR")))</f>
        <v>ERROR</v>
      </c>
      <c r="H204" s="59" t="str">
        <f>+IF('liq finales'!C202="D",30,IF('liq finales'!C202="E",25,IF('liq finales'!C202="C",25,"ERROR")))</f>
        <v>ERROR</v>
      </c>
    </row>
    <row r="205" spans="1:8">
      <c r="A205">
        <f>+MONTH('liq finales'!$D$8)</f>
        <v>3</v>
      </c>
      <c r="B205">
        <f>+IF(YEAR('liq finales'!D203)&lt;YEAR('liq finales'!$D$7),DAYS360('liq finales'!$D$7,'liq finales'!$D$8)+1,DAYS360('liq finales'!D203,'liq finales'!$D$8)+1)</f>
        <v>90</v>
      </c>
      <c r="C205">
        <f>+IF(A205&lt;7,IF(('liq finales'!$D$7)&lt;'liq finales'!D203,DAYS360('liq finales'!D203,'liq finales'!$D$8)+1,DAYS360('liq finales'!$D$7,'liq finales'!$D$8)+1),0)</f>
        <v>90</v>
      </c>
      <c r="D205">
        <f>+IF(A205&gt;6,IF(('liq finales'!$D$7+180)&lt;'liq finales'!D203,DAYS360('liq finales'!D203,'liq finales'!$D$8),DAYS360('liq finales'!$D$7+180,'liq finales'!$D$8)),0)</f>
        <v>0</v>
      </c>
      <c r="E205">
        <f t="shared" ref="E205:E268" si="3">+C205+D205</f>
        <v>90</v>
      </c>
      <c r="F205" s="5" t="str">
        <f>+IF('liq finales'!C203="D",(0.81-$F$10/100),IF('liq finales'!C203="E",0.83,IF('liq finales'!C203="C",0.82,"ERROR")))</f>
        <v>ERROR</v>
      </c>
      <c r="G205" t="str">
        <f>+IF('liq finales'!C203="D",42,IF('liq finales'!C203="E",VLOOKUP('liq finales'!F203,TABLAS!$A$4:$C$54,2,FALSE),IF('liq finales'!C203="C",VLOOKUP('liq finales'!F203,TABLAS!$A$4:$C$54,3,FALSE),"ERROR")))</f>
        <v>ERROR</v>
      </c>
      <c r="H205" s="59" t="str">
        <f>+IF('liq finales'!C203="D",30,IF('liq finales'!C203="E",25,IF('liq finales'!C203="C",25,"ERROR")))</f>
        <v>ERROR</v>
      </c>
    </row>
    <row r="206" spans="1:8">
      <c r="A206">
        <f>+MONTH('liq finales'!$D$8)</f>
        <v>3</v>
      </c>
      <c r="B206">
        <f>+IF(YEAR('liq finales'!D204)&lt;YEAR('liq finales'!$D$7),DAYS360('liq finales'!$D$7,'liq finales'!$D$8)+1,DAYS360('liq finales'!D204,'liq finales'!$D$8)+1)</f>
        <v>90</v>
      </c>
      <c r="C206">
        <f>+IF(A206&lt;7,IF(('liq finales'!$D$7)&lt;'liq finales'!D204,DAYS360('liq finales'!D204,'liq finales'!$D$8)+1,DAYS360('liq finales'!$D$7,'liq finales'!$D$8)+1),0)</f>
        <v>90</v>
      </c>
      <c r="D206">
        <f>+IF(A206&gt;6,IF(('liq finales'!$D$7+180)&lt;'liq finales'!D204,DAYS360('liq finales'!D204,'liq finales'!$D$8),DAYS360('liq finales'!$D$7+180,'liq finales'!$D$8)),0)</f>
        <v>0</v>
      </c>
      <c r="E206">
        <f t="shared" si="3"/>
        <v>90</v>
      </c>
      <c r="F206" s="5" t="str">
        <f>+IF('liq finales'!C204="D",(0.81-$F$10/100),IF('liq finales'!C204="E",0.83,IF('liq finales'!C204="C",0.82,"ERROR")))</f>
        <v>ERROR</v>
      </c>
      <c r="G206" t="str">
        <f>+IF('liq finales'!C204="D",42,IF('liq finales'!C204="E",VLOOKUP('liq finales'!F204,TABLAS!$A$4:$C$54,2,FALSE),IF('liq finales'!C204="C",VLOOKUP('liq finales'!F204,TABLAS!$A$4:$C$54,3,FALSE),"ERROR")))</f>
        <v>ERROR</v>
      </c>
      <c r="H206" s="59" t="str">
        <f>+IF('liq finales'!C204="D",30,IF('liq finales'!C204="E",25,IF('liq finales'!C204="C",25,"ERROR")))</f>
        <v>ERROR</v>
      </c>
    </row>
    <row r="207" spans="1:8">
      <c r="A207">
        <f>+MONTH('liq finales'!$D$8)</f>
        <v>3</v>
      </c>
      <c r="B207">
        <f>+IF(YEAR('liq finales'!D205)&lt;YEAR('liq finales'!$D$7),DAYS360('liq finales'!$D$7,'liq finales'!$D$8)+1,DAYS360('liq finales'!D205,'liq finales'!$D$8)+1)</f>
        <v>90</v>
      </c>
      <c r="C207">
        <f>+IF(A207&lt;7,IF(('liq finales'!$D$7)&lt;'liq finales'!D205,DAYS360('liq finales'!D205,'liq finales'!$D$8)+1,DAYS360('liq finales'!$D$7,'liq finales'!$D$8)+1),0)</f>
        <v>90</v>
      </c>
      <c r="D207">
        <f>+IF(A207&gt;6,IF(('liq finales'!$D$7+180)&lt;'liq finales'!D205,DAYS360('liq finales'!D205,'liq finales'!$D$8),DAYS360('liq finales'!$D$7+180,'liq finales'!$D$8)),0)</f>
        <v>0</v>
      </c>
      <c r="E207">
        <f t="shared" si="3"/>
        <v>90</v>
      </c>
      <c r="F207" s="5" t="str">
        <f>+IF('liq finales'!C205="D",(0.81-$F$10/100),IF('liq finales'!C205="E",0.83,IF('liq finales'!C205="C",0.82,"ERROR")))</f>
        <v>ERROR</v>
      </c>
      <c r="G207" t="str">
        <f>+IF('liq finales'!C205="D",42,IF('liq finales'!C205="E",VLOOKUP('liq finales'!F205,TABLAS!$A$4:$C$54,2,FALSE),IF('liq finales'!C205="C",VLOOKUP('liq finales'!F205,TABLAS!$A$4:$C$54,3,FALSE),"ERROR")))</f>
        <v>ERROR</v>
      </c>
      <c r="H207" s="59" t="str">
        <f>+IF('liq finales'!C205="D",30,IF('liq finales'!C205="E",25,IF('liq finales'!C205="C",25,"ERROR")))</f>
        <v>ERROR</v>
      </c>
    </row>
    <row r="208" spans="1:8">
      <c r="A208">
        <f>+MONTH('liq finales'!$D$8)</f>
        <v>3</v>
      </c>
      <c r="B208">
        <f>+IF(YEAR('liq finales'!D206)&lt;YEAR('liq finales'!$D$7),DAYS360('liq finales'!$D$7,'liq finales'!$D$8)+1,DAYS360('liq finales'!D206,'liq finales'!$D$8)+1)</f>
        <v>90</v>
      </c>
      <c r="C208">
        <f>+IF(A208&lt;7,IF(('liq finales'!$D$7)&lt;'liq finales'!D206,DAYS360('liq finales'!D206,'liq finales'!$D$8)+1,DAYS360('liq finales'!$D$7,'liq finales'!$D$8)+1),0)</f>
        <v>90</v>
      </c>
      <c r="D208">
        <f>+IF(A208&gt;6,IF(('liq finales'!$D$7+180)&lt;'liq finales'!D206,DAYS360('liq finales'!D206,'liq finales'!$D$8),DAYS360('liq finales'!$D$7+180,'liq finales'!$D$8)),0)</f>
        <v>0</v>
      </c>
      <c r="E208">
        <f t="shared" si="3"/>
        <v>90</v>
      </c>
      <c r="F208" s="5" t="str">
        <f>+IF('liq finales'!C206="D",(0.81-$F$10/100),IF('liq finales'!C206="E",0.83,IF('liq finales'!C206="C",0.82,"ERROR")))</f>
        <v>ERROR</v>
      </c>
      <c r="G208" t="str">
        <f>+IF('liq finales'!C206="D",42,IF('liq finales'!C206="E",VLOOKUP('liq finales'!F206,TABLAS!$A$4:$C$54,2,FALSE),IF('liq finales'!C206="C",VLOOKUP('liq finales'!F206,TABLAS!$A$4:$C$54,3,FALSE),"ERROR")))</f>
        <v>ERROR</v>
      </c>
      <c r="H208" s="59" t="str">
        <f>+IF('liq finales'!C206="D",30,IF('liq finales'!C206="E",25,IF('liq finales'!C206="C",25,"ERROR")))</f>
        <v>ERROR</v>
      </c>
    </row>
    <row r="209" spans="1:8">
      <c r="A209">
        <f>+MONTH('liq finales'!$D$8)</f>
        <v>3</v>
      </c>
      <c r="B209">
        <f>+IF(YEAR('liq finales'!D207)&lt;YEAR('liq finales'!$D$7),DAYS360('liq finales'!$D$7,'liq finales'!$D$8)+1,DAYS360('liq finales'!D207,'liq finales'!$D$8)+1)</f>
        <v>90</v>
      </c>
      <c r="C209">
        <f>+IF(A209&lt;7,IF(('liq finales'!$D$7)&lt;'liq finales'!D207,DAYS360('liq finales'!D207,'liq finales'!$D$8)+1,DAYS360('liq finales'!$D$7,'liq finales'!$D$8)+1),0)</f>
        <v>90</v>
      </c>
      <c r="D209">
        <f>+IF(A209&gt;6,IF(('liq finales'!$D$7+180)&lt;'liq finales'!D207,DAYS360('liq finales'!D207,'liq finales'!$D$8),DAYS360('liq finales'!$D$7+180,'liq finales'!$D$8)),0)</f>
        <v>0</v>
      </c>
      <c r="E209">
        <f t="shared" si="3"/>
        <v>90</v>
      </c>
      <c r="F209" s="5" t="str">
        <f>+IF('liq finales'!C207="D",(0.81-$F$10/100),IF('liq finales'!C207="E",0.83,IF('liq finales'!C207="C",0.82,"ERROR")))</f>
        <v>ERROR</v>
      </c>
      <c r="G209" t="str">
        <f>+IF('liq finales'!C207="D",42,IF('liq finales'!C207="E",VLOOKUP('liq finales'!F207,TABLAS!$A$4:$C$54,2,FALSE),IF('liq finales'!C207="C",VLOOKUP('liq finales'!F207,TABLAS!$A$4:$C$54,3,FALSE),"ERROR")))</f>
        <v>ERROR</v>
      </c>
      <c r="H209" s="59" t="str">
        <f>+IF('liq finales'!C207="D",30,IF('liq finales'!C207="E",25,IF('liq finales'!C207="C",25,"ERROR")))</f>
        <v>ERROR</v>
      </c>
    </row>
    <row r="210" spans="1:8">
      <c r="A210">
        <f>+MONTH('liq finales'!$D$8)</f>
        <v>3</v>
      </c>
      <c r="B210">
        <f>+IF(YEAR('liq finales'!D208)&lt;YEAR('liq finales'!$D$7),DAYS360('liq finales'!$D$7,'liq finales'!$D$8)+1,DAYS360('liq finales'!D208,'liq finales'!$D$8)+1)</f>
        <v>90</v>
      </c>
      <c r="C210">
        <f>+IF(A210&lt;7,IF(('liq finales'!$D$7)&lt;'liq finales'!D208,DAYS360('liq finales'!D208,'liq finales'!$D$8)+1,DAYS360('liq finales'!$D$7,'liq finales'!$D$8)+1),0)</f>
        <v>90</v>
      </c>
      <c r="D210">
        <f>+IF(A210&gt;6,IF(('liq finales'!$D$7+180)&lt;'liq finales'!D208,DAYS360('liq finales'!D208,'liq finales'!$D$8),DAYS360('liq finales'!$D$7+180,'liq finales'!$D$8)),0)</f>
        <v>0</v>
      </c>
      <c r="E210">
        <f t="shared" si="3"/>
        <v>90</v>
      </c>
      <c r="F210" s="5" t="str">
        <f>+IF('liq finales'!C208="D",(0.81-$F$10/100),IF('liq finales'!C208="E",0.83,IF('liq finales'!C208="C",0.82,"ERROR")))</f>
        <v>ERROR</v>
      </c>
      <c r="G210" t="str">
        <f>+IF('liq finales'!C208="D",42,IF('liq finales'!C208="E",VLOOKUP('liq finales'!F208,TABLAS!$A$4:$C$54,2,FALSE),IF('liq finales'!C208="C",VLOOKUP('liq finales'!F208,TABLAS!$A$4:$C$54,3,FALSE),"ERROR")))</f>
        <v>ERROR</v>
      </c>
      <c r="H210" s="59" t="str">
        <f>+IF('liq finales'!C208="D",30,IF('liq finales'!C208="E",25,IF('liq finales'!C208="C",25,"ERROR")))</f>
        <v>ERROR</v>
      </c>
    </row>
    <row r="211" spans="1:8">
      <c r="A211">
        <f>+MONTH('liq finales'!$D$8)</f>
        <v>3</v>
      </c>
      <c r="B211">
        <f>+IF(YEAR('liq finales'!D209)&lt;YEAR('liq finales'!$D$7),DAYS360('liq finales'!$D$7,'liq finales'!$D$8)+1,DAYS360('liq finales'!D209,'liq finales'!$D$8)+1)</f>
        <v>90</v>
      </c>
      <c r="C211">
        <f>+IF(A211&lt;7,IF(('liq finales'!$D$7)&lt;'liq finales'!D209,DAYS360('liq finales'!D209,'liq finales'!$D$8)+1,DAYS360('liq finales'!$D$7,'liq finales'!$D$8)+1),0)</f>
        <v>90</v>
      </c>
      <c r="D211">
        <f>+IF(A211&gt;6,IF(('liq finales'!$D$7+180)&lt;'liq finales'!D209,DAYS360('liq finales'!D209,'liq finales'!$D$8),DAYS360('liq finales'!$D$7+180,'liq finales'!$D$8)),0)</f>
        <v>0</v>
      </c>
      <c r="E211">
        <f t="shared" si="3"/>
        <v>90</v>
      </c>
      <c r="F211" s="5" t="str">
        <f>+IF('liq finales'!C209="D",(0.81-$F$10/100),IF('liq finales'!C209="E",0.83,IF('liq finales'!C209="C",0.82,"ERROR")))</f>
        <v>ERROR</v>
      </c>
      <c r="G211" t="str">
        <f>+IF('liq finales'!C209="D",42,IF('liq finales'!C209="E",VLOOKUP('liq finales'!F209,TABLAS!$A$4:$C$54,2,FALSE),IF('liq finales'!C209="C",VLOOKUP('liq finales'!F209,TABLAS!$A$4:$C$54,3,FALSE),"ERROR")))</f>
        <v>ERROR</v>
      </c>
      <c r="H211" s="59" t="str">
        <f>+IF('liq finales'!C209="D",30,IF('liq finales'!C209="E",25,IF('liq finales'!C209="C",25,"ERROR")))</f>
        <v>ERROR</v>
      </c>
    </row>
    <row r="212" spans="1:8">
      <c r="A212">
        <f>+MONTH('liq finales'!$D$8)</f>
        <v>3</v>
      </c>
      <c r="B212">
        <f>+IF(YEAR('liq finales'!D210)&lt;YEAR('liq finales'!$D$7),DAYS360('liq finales'!$D$7,'liq finales'!$D$8)+1,DAYS360('liq finales'!D210,'liq finales'!$D$8)+1)</f>
        <v>90</v>
      </c>
      <c r="C212">
        <f>+IF(A212&lt;7,IF(('liq finales'!$D$7)&lt;'liq finales'!D210,DAYS360('liq finales'!D210,'liq finales'!$D$8)+1,DAYS360('liq finales'!$D$7,'liq finales'!$D$8)+1),0)</f>
        <v>90</v>
      </c>
      <c r="D212">
        <f>+IF(A212&gt;6,IF(('liq finales'!$D$7+180)&lt;'liq finales'!D210,DAYS360('liq finales'!D210,'liq finales'!$D$8),DAYS360('liq finales'!$D$7+180,'liq finales'!$D$8)),0)</f>
        <v>0</v>
      </c>
      <c r="E212">
        <f t="shared" si="3"/>
        <v>90</v>
      </c>
      <c r="F212" s="5" t="str">
        <f>+IF('liq finales'!C210="D",(0.81-$F$10/100),IF('liq finales'!C210="E",0.83,IF('liq finales'!C210="C",0.82,"ERROR")))</f>
        <v>ERROR</v>
      </c>
      <c r="G212" t="str">
        <f>+IF('liq finales'!C210="D",42,IF('liq finales'!C210="E",VLOOKUP('liq finales'!F210,TABLAS!$A$4:$C$54,2,FALSE),IF('liq finales'!C210="C",VLOOKUP('liq finales'!F210,TABLAS!$A$4:$C$54,3,FALSE),"ERROR")))</f>
        <v>ERROR</v>
      </c>
      <c r="H212" s="59" t="str">
        <f>+IF('liq finales'!C210="D",30,IF('liq finales'!C210="E",25,IF('liq finales'!C210="C",25,"ERROR")))</f>
        <v>ERROR</v>
      </c>
    </row>
    <row r="213" spans="1:8">
      <c r="A213">
        <f>+MONTH('liq finales'!$D$8)</f>
        <v>3</v>
      </c>
      <c r="B213">
        <f>+IF(YEAR('liq finales'!D211)&lt;YEAR('liq finales'!$D$7),DAYS360('liq finales'!$D$7,'liq finales'!$D$8)+1,DAYS360('liq finales'!D211,'liq finales'!$D$8)+1)</f>
        <v>90</v>
      </c>
      <c r="C213">
        <f>+IF(A213&lt;7,IF(('liq finales'!$D$7)&lt;'liq finales'!D211,DAYS360('liq finales'!D211,'liq finales'!$D$8)+1,DAYS360('liq finales'!$D$7,'liq finales'!$D$8)+1),0)</f>
        <v>90</v>
      </c>
      <c r="D213">
        <f>+IF(A213&gt;6,IF(('liq finales'!$D$7+180)&lt;'liq finales'!D211,DAYS360('liq finales'!D211,'liq finales'!$D$8),DAYS360('liq finales'!$D$7+180,'liq finales'!$D$8)),0)</f>
        <v>0</v>
      </c>
      <c r="E213">
        <f t="shared" si="3"/>
        <v>90</v>
      </c>
      <c r="F213" s="5" t="str">
        <f>+IF('liq finales'!C211="D",(0.81-$F$10/100),IF('liq finales'!C211="E",0.83,IF('liq finales'!C211="C",0.82,"ERROR")))</f>
        <v>ERROR</v>
      </c>
      <c r="G213" t="str">
        <f>+IF('liq finales'!C211="D",42,IF('liq finales'!C211="E",VLOOKUP('liq finales'!F211,TABLAS!$A$4:$C$54,2,FALSE),IF('liq finales'!C211="C",VLOOKUP('liq finales'!F211,TABLAS!$A$4:$C$54,3,FALSE),"ERROR")))</f>
        <v>ERROR</v>
      </c>
      <c r="H213" s="59" t="str">
        <f>+IF('liq finales'!C211="D",30,IF('liq finales'!C211="E",25,IF('liq finales'!C211="C",25,"ERROR")))</f>
        <v>ERROR</v>
      </c>
    </row>
    <row r="214" spans="1:8">
      <c r="A214">
        <f>+MONTH('liq finales'!$D$8)</f>
        <v>3</v>
      </c>
      <c r="B214">
        <f>+IF(YEAR('liq finales'!D212)&lt;YEAR('liq finales'!$D$7),DAYS360('liq finales'!$D$7,'liq finales'!$D$8)+1,DAYS360('liq finales'!D212,'liq finales'!$D$8)+1)</f>
        <v>90</v>
      </c>
      <c r="C214">
        <f>+IF(A214&lt;7,IF(('liq finales'!$D$7)&lt;'liq finales'!D212,DAYS360('liq finales'!D212,'liq finales'!$D$8)+1,DAYS360('liq finales'!$D$7,'liq finales'!$D$8)+1),0)</f>
        <v>90</v>
      </c>
      <c r="D214">
        <f>+IF(A214&gt;6,IF(('liq finales'!$D$7+180)&lt;'liq finales'!D212,DAYS360('liq finales'!D212,'liq finales'!$D$8),DAYS360('liq finales'!$D$7+180,'liq finales'!$D$8)),0)</f>
        <v>0</v>
      </c>
      <c r="E214">
        <f t="shared" si="3"/>
        <v>90</v>
      </c>
      <c r="F214" s="5" t="str">
        <f>+IF('liq finales'!C212="D",(0.81-$F$10/100),IF('liq finales'!C212="E",0.83,IF('liq finales'!C212="C",0.82,"ERROR")))</f>
        <v>ERROR</v>
      </c>
      <c r="G214" t="str">
        <f>+IF('liq finales'!C212="D",42,IF('liq finales'!C212="E",VLOOKUP('liq finales'!F212,TABLAS!$A$4:$C$54,2,FALSE),IF('liq finales'!C212="C",VLOOKUP('liq finales'!F212,TABLAS!$A$4:$C$54,3,FALSE),"ERROR")))</f>
        <v>ERROR</v>
      </c>
      <c r="H214" s="59" t="str">
        <f>+IF('liq finales'!C212="D",30,IF('liq finales'!C212="E",25,IF('liq finales'!C212="C",25,"ERROR")))</f>
        <v>ERROR</v>
      </c>
    </row>
    <row r="215" spans="1:8">
      <c r="A215">
        <f>+MONTH('liq finales'!$D$8)</f>
        <v>3</v>
      </c>
      <c r="B215">
        <f>+IF(YEAR('liq finales'!D213)&lt;YEAR('liq finales'!$D$7),DAYS360('liq finales'!$D$7,'liq finales'!$D$8)+1,DAYS360('liq finales'!D213,'liq finales'!$D$8)+1)</f>
        <v>90</v>
      </c>
      <c r="C215">
        <f>+IF(A215&lt;7,IF(('liq finales'!$D$7)&lt;'liq finales'!D213,DAYS360('liq finales'!D213,'liq finales'!$D$8)+1,DAYS360('liq finales'!$D$7,'liq finales'!$D$8)+1),0)</f>
        <v>90</v>
      </c>
      <c r="D215">
        <f>+IF(A215&gt;6,IF(('liq finales'!$D$7+180)&lt;'liq finales'!D213,DAYS360('liq finales'!D213,'liq finales'!$D$8),DAYS360('liq finales'!$D$7+180,'liq finales'!$D$8)),0)</f>
        <v>0</v>
      </c>
      <c r="E215">
        <f t="shared" si="3"/>
        <v>90</v>
      </c>
      <c r="F215" s="5" t="str">
        <f>+IF('liq finales'!C213="D",(0.81-$F$10/100),IF('liq finales'!C213="E",0.83,IF('liq finales'!C213="C",0.82,"ERROR")))</f>
        <v>ERROR</v>
      </c>
      <c r="G215" t="str">
        <f>+IF('liq finales'!C213="D",42,IF('liq finales'!C213="E",VLOOKUP('liq finales'!F213,TABLAS!$A$4:$C$54,2,FALSE),IF('liq finales'!C213="C",VLOOKUP('liq finales'!F213,TABLAS!$A$4:$C$54,3,FALSE),"ERROR")))</f>
        <v>ERROR</v>
      </c>
      <c r="H215" s="59" t="str">
        <f>+IF('liq finales'!C213="D",30,IF('liq finales'!C213="E",25,IF('liq finales'!C213="C",25,"ERROR")))</f>
        <v>ERROR</v>
      </c>
    </row>
    <row r="216" spans="1:8">
      <c r="A216">
        <f>+MONTH('liq finales'!$D$8)</f>
        <v>3</v>
      </c>
      <c r="B216">
        <f>+IF(YEAR('liq finales'!D214)&lt;YEAR('liq finales'!$D$7),DAYS360('liq finales'!$D$7,'liq finales'!$D$8)+1,DAYS360('liq finales'!D214,'liq finales'!$D$8)+1)</f>
        <v>90</v>
      </c>
      <c r="C216">
        <f>+IF(A216&lt;7,IF(('liq finales'!$D$7)&lt;'liq finales'!D214,DAYS360('liq finales'!D214,'liq finales'!$D$8)+1,DAYS360('liq finales'!$D$7,'liq finales'!$D$8)+1),0)</f>
        <v>90</v>
      </c>
      <c r="D216">
        <f>+IF(A216&gt;6,IF(('liq finales'!$D$7+180)&lt;'liq finales'!D214,DAYS360('liq finales'!D214,'liq finales'!$D$8),DAYS360('liq finales'!$D$7+180,'liq finales'!$D$8)),0)</f>
        <v>0</v>
      </c>
      <c r="E216">
        <f t="shared" si="3"/>
        <v>90</v>
      </c>
      <c r="F216" s="5" t="str">
        <f>+IF('liq finales'!C214="D",(0.81-$F$10/100),IF('liq finales'!C214="E",0.83,IF('liq finales'!C214="C",0.82,"ERROR")))</f>
        <v>ERROR</v>
      </c>
      <c r="G216" t="str">
        <f>+IF('liq finales'!C214="D",42,IF('liq finales'!C214="E",VLOOKUP('liq finales'!F214,TABLAS!$A$4:$C$54,2,FALSE),IF('liq finales'!C214="C",VLOOKUP('liq finales'!F214,TABLAS!$A$4:$C$54,3,FALSE),"ERROR")))</f>
        <v>ERROR</v>
      </c>
      <c r="H216" s="59" t="str">
        <f>+IF('liq finales'!C214="D",30,IF('liq finales'!C214="E",25,IF('liq finales'!C214="C",25,"ERROR")))</f>
        <v>ERROR</v>
      </c>
    </row>
    <row r="217" spans="1:8">
      <c r="A217">
        <f>+MONTH('liq finales'!$D$8)</f>
        <v>3</v>
      </c>
      <c r="B217">
        <f>+IF(YEAR('liq finales'!D215)&lt;YEAR('liq finales'!$D$7),DAYS360('liq finales'!$D$7,'liq finales'!$D$8)+1,DAYS360('liq finales'!D215,'liq finales'!$D$8)+1)</f>
        <v>90</v>
      </c>
      <c r="C217">
        <f>+IF(A217&lt;7,IF(('liq finales'!$D$7)&lt;'liq finales'!D215,DAYS360('liq finales'!D215,'liq finales'!$D$8)+1,DAYS360('liq finales'!$D$7,'liq finales'!$D$8)+1),0)</f>
        <v>90</v>
      </c>
      <c r="D217">
        <f>+IF(A217&gt;6,IF(('liq finales'!$D$7+180)&lt;'liq finales'!D215,DAYS360('liq finales'!D215,'liq finales'!$D$8),DAYS360('liq finales'!$D$7+180,'liq finales'!$D$8)),0)</f>
        <v>0</v>
      </c>
      <c r="E217">
        <f t="shared" si="3"/>
        <v>90</v>
      </c>
      <c r="F217" s="5" t="str">
        <f>+IF('liq finales'!C215="D",(0.81-$F$10/100),IF('liq finales'!C215="E",0.83,IF('liq finales'!C215="C",0.82,"ERROR")))</f>
        <v>ERROR</v>
      </c>
      <c r="G217" t="str">
        <f>+IF('liq finales'!C215="D",42,IF('liq finales'!C215="E",VLOOKUP('liq finales'!F215,TABLAS!$A$4:$C$54,2,FALSE),IF('liq finales'!C215="C",VLOOKUP('liq finales'!F215,TABLAS!$A$4:$C$54,3,FALSE),"ERROR")))</f>
        <v>ERROR</v>
      </c>
      <c r="H217" s="59" t="str">
        <f>+IF('liq finales'!C215="D",30,IF('liq finales'!C215="E",25,IF('liq finales'!C215="C",25,"ERROR")))</f>
        <v>ERROR</v>
      </c>
    </row>
    <row r="218" spans="1:8">
      <c r="A218">
        <f>+MONTH('liq finales'!$D$8)</f>
        <v>3</v>
      </c>
      <c r="B218">
        <f>+IF(YEAR('liq finales'!D216)&lt;YEAR('liq finales'!$D$7),DAYS360('liq finales'!$D$7,'liq finales'!$D$8)+1,DAYS360('liq finales'!D216,'liq finales'!$D$8)+1)</f>
        <v>90</v>
      </c>
      <c r="C218">
        <f>+IF(A218&lt;7,IF(('liq finales'!$D$7)&lt;'liq finales'!D216,DAYS360('liq finales'!D216,'liq finales'!$D$8)+1,DAYS360('liq finales'!$D$7,'liq finales'!$D$8)+1),0)</f>
        <v>90</v>
      </c>
      <c r="D218">
        <f>+IF(A218&gt;6,IF(('liq finales'!$D$7+180)&lt;'liq finales'!D216,DAYS360('liq finales'!D216,'liq finales'!$D$8),DAYS360('liq finales'!$D$7+180,'liq finales'!$D$8)),0)</f>
        <v>0</v>
      </c>
      <c r="E218">
        <f t="shared" si="3"/>
        <v>90</v>
      </c>
      <c r="F218" s="5" t="str">
        <f>+IF('liq finales'!C216="D",(0.81-$F$10/100),IF('liq finales'!C216="E",0.83,IF('liq finales'!C216="C",0.82,"ERROR")))</f>
        <v>ERROR</v>
      </c>
      <c r="G218" t="str">
        <f>+IF('liq finales'!C216="D",42,IF('liq finales'!C216="E",VLOOKUP('liq finales'!F216,TABLAS!$A$4:$C$54,2,FALSE),IF('liq finales'!C216="C",VLOOKUP('liq finales'!F216,TABLAS!$A$4:$C$54,3,FALSE),"ERROR")))</f>
        <v>ERROR</v>
      </c>
      <c r="H218" s="59" t="str">
        <f>+IF('liq finales'!C216="D",30,IF('liq finales'!C216="E",25,IF('liq finales'!C216="C",25,"ERROR")))</f>
        <v>ERROR</v>
      </c>
    </row>
    <row r="219" spans="1:8">
      <c r="A219">
        <f>+MONTH('liq finales'!$D$8)</f>
        <v>3</v>
      </c>
      <c r="B219">
        <f>+IF(YEAR('liq finales'!D217)&lt;YEAR('liq finales'!$D$7),DAYS360('liq finales'!$D$7,'liq finales'!$D$8)+1,DAYS360('liq finales'!D217,'liq finales'!$D$8)+1)</f>
        <v>90</v>
      </c>
      <c r="C219">
        <f>+IF(A219&lt;7,IF(('liq finales'!$D$7)&lt;'liq finales'!D217,DAYS360('liq finales'!D217,'liq finales'!$D$8)+1,DAYS360('liq finales'!$D$7,'liq finales'!$D$8)+1),0)</f>
        <v>90</v>
      </c>
      <c r="D219">
        <f>+IF(A219&gt;6,IF(('liq finales'!$D$7+180)&lt;'liq finales'!D217,DAYS360('liq finales'!D217,'liq finales'!$D$8),DAYS360('liq finales'!$D$7+180,'liq finales'!$D$8)),0)</f>
        <v>0</v>
      </c>
      <c r="E219">
        <f t="shared" si="3"/>
        <v>90</v>
      </c>
      <c r="F219" s="5" t="str">
        <f>+IF('liq finales'!C217="D",(0.81-$F$10/100),IF('liq finales'!C217="E",0.83,IF('liq finales'!C217="C",0.82,"ERROR")))</f>
        <v>ERROR</v>
      </c>
      <c r="G219" t="str">
        <f>+IF('liq finales'!C217="D",42,IF('liq finales'!C217="E",VLOOKUP('liq finales'!F217,TABLAS!$A$4:$C$54,2,FALSE),IF('liq finales'!C217="C",VLOOKUP('liq finales'!F217,TABLAS!$A$4:$C$54,3,FALSE),"ERROR")))</f>
        <v>ERROR</v>
      </c>
      <c r="H219" s="59" t="str">
        <f>+IF('liq finales'!C217="D",30,IF('liq finales'!C217="E",25,IF('liq finales'!C217="C",25,"ERROR")))</f>
        <v>ERROR</v>
      </c>
    </row>
    <row r="220" spans="1:8">
      <c r="A220">
        <f>+MONTH('liq finales'!$D$8)</f>
        <v>3</v>
      </c>
      <c r="B220">
        <f>+IF(YEAR('liq finales'!D218)&lt;YEAR('liq finales'!$D$7),DAYS360('liq finales'!$D$7,'liq finales'!$D$8)+1,DAYS360('liq finales'!D218,'liq finales'!$D$8)+1)</f>
        <v>90</v>
      </c>
      <c r="C220">
        <f>+IF(A220&lt;7,IF(('liq finales'!$D$7)&lt;'liq finales'!D218,DAYS360('liq finales'!D218,'liq finales'!$D$8)+1,DAYS360('liq finales'!$D$7,'liq finales'!$D$8)+1),0)</f>
        <v>90</v>
      </c>
      <c r="D220">
        <f>+IF(A220&gt;6,IF(('liq finales'!$D$7+180)&lt;'liq finales'!D218,DAYS360('liq finales'!D218,'liq finales'!$D$8),DAYS360('liq finales'!$D$7+180,'liq finales'!$D$8)),0)</f>
        <v>0</v>
      </c>
      <c r="E220">
        <f t="shared" si="3"/>
        <v>90</v>
      </c>
      <c r="F220" s="5" t="str">
        <f>+IF('liq finales'!C218="D",(0.81-$F$10/100),IF('liq finales'!C218="E",0.83,IF('liq finales'!C218="C",0.82,"ERROR")))</f>
        <v>ERROR</v>
      </c>
      <c r="G220" t="str">
        <f>+IF('liq finales'!C218="D",42,IF('liq finales'!C218="E",VLOOKUP('liq finales'!F218,TABLAS!$A$4:$C$54,2,FALSE),IF('liq finales'!C218="C",VLOOKUP('liq finales'!F218,TABLAS!$A$4:$C$54,3,FALSE),"ERROR")))</f>
        <v>ERROR</v>
      </c>
      <c r="H220" s="59" t="str">
        <f>+IF('liq finales'!C218="D",30,IF('liq finales'!C218="E",25,IF('liq finales'!C218="C",25,"ERROR")))</f>
        <v>ERROR</v>
      </c>
    </row>
    <row r="221" spans="1:8">
      <c r="A221">
        <f>+MONTH('liq finales'!$D$8)</f>
        <v>3</v>
      </c>
      <c r="B221">
        <f>+IF(YEAR('liq finales'!D219)&lt;YEAR('liq finales'!$D$7),DAYS360('liq finales'!$D$7,'liq finales'!$D$8)+1,DAYS360('liq finales'!D219,'liq finales'!$D$8)+1)</f>
        <v>90</v>
      </c>
      <c r="C221">
        <f>+IF(A221&lt;7,IF(('liq finales'!$D$7)&lt;'liq finales'!D219,DAYS360('liq finales'!D219,'liq finales'!$D$8)+1,DAYS360('liq finales'!$D$7,'liq finales'!$D$8)+1),0)</f>
        <v>90</v>
      </c>
      <c r="D221">
        <f>+IF(A221&gt;6,IF(('liq finales'!$D$7+180)&lt;'liq finales'!D219,DAYS360('liq finales'!D219,'liq finales'!$D$8),DAYS360('liq finales'!$D$7+180,'liq finales'!$D$8)),0)</f>
        <v>0</v>
      </c>
      <c r="E221">
        <f t="shared" si="3"/>
        <v>90</v>
      </c>
      <c r="F221" s="5" t="str">
        <f>+IF('liq finales'!C219="D",(0.81-$F$10/100),IF('liq finales'!C219="E",0.83,IF('liq finales'!C219="C",0.82,"ERROR")))</f>
        <v>ERROR</v>
      </c>
      <c r="G221" t="str">
        <f>+IF('liq finales'!C219="D",42,IF('liq finales'!C219="E",VLOOKUP('liq finales'!F219,TABLAS!$A$4:$C$54,2,FALSE),IF('liq finales'!C219="C",VLOOKUP('liq finales'!F219,TABLAS!$A$4:$C$54,3,FALSE),"ERROR")))</f>
        <v>ERROR</v>
      </c>
      <c r="H221" s="59" t="str">
        <f>+IF('liq finales'!C219="D",30,IF('liq finales'!C219="E",25,IF('liq finales'!C219="C",25,"ERROR")))</f>
        <v>ERROR</v>
      </c>
    </row>
    <row r="222" spans="1:8">
      <c r="A222">
        <f>+MONTH('liq finales'!$D$8)</f>
        <v>3</v>
      </c>
      <c r="B222">
        <f>+IF(YEAR('liq finales'!D220)&lt;YEAR('liq finales'!$D$7),DAYS360('liq finales'!$D$7,'liq finales'!$D$8)+1,DAYS360('liq finales'!D220,'liq finales'!$D$8)+1)</f>
        <v>90</v>
      </c>
      <c r="C222">
        <f>+IF(A222&lt;7,IF(('liq finales'!$D$7)&lt;'liq finales'!D220,DAYS360('liq finales'!D220,'liq finales'!$D$8)+1,DAYS360('liq finales'!$D$7,'liq finales'!$D$8)+1),0)</f>
        <v>90</v>
      </c>
      <c r="D222">
        <f>+IF(A222&gt;6,IF(('liq finales'!$D$7+180)&lt;'liq finales'!D220,DAYS360('liq finales'!D220,'liq finales'!$D$8),DAYS360('liq finales'!$D$7+180,'liq finales'!$D$8)),0)</f>
        <v>0</v>
      </c>
      <c r="E222">
        <f t="shared" si="3"/>
        <v>90</v>
      </c>
      <c r="F222" s="5" t="str">
        <f>+IF('liq finales'!C220="D",(0.81-$F$10/100),IF('liq finales'!C220="E",0.83,IF('liq finales'!C220="C",0.82,"ERROR")))</f>
        <v>ERROR</v>
      </c>
      <c r="G222" t="str">
        <f>+IF('liq finales'!C220="D",42,IF('liq finales'!C220="E",VLOOKUP('liq finales'!F220,TABLAS!$A$4:$C$54,2,FALSE),IF('liq finales'!C220="C",VLOOKUP('liq finales'!F220,TABLAS!$A$4:$C$54,3,FALSE),"ERROR")))</f>
        <v>ERROR</v>
      </c>
      <c r="H222" s="59" t="str">
        <f>+IF('liq finales'!C220="D",30,IF('liq finales'!C220="E",25,IF('liq finales'!C220="C",25,"ERROR")))</f>
        <v>ERROR</v>
      </c>
    </row>
    <row r="223" spans="1:8">
      <c r="A223">
        <f>+MONTH('liq finales'!$D$8)</f>
        <v>3</v>
      </c>
      <c r="B223">
        <f>+IF(YEAR('liq finales'!D221)&lt;YEAR('liq finales'!$D$7),DAYS360('liq finales'!$D$7,'liq finales'!$D$8)+1,DAYS360('liq finales'!D221,'liq finales'!$D$8)+1)</f>
        <v>90</v>
      </c>
      <c r="C223">
        <f>+IF(A223&lt;7,IF(('liq finales'!$D$7)&lt;'liq finales'!D221,DAYS360('liq finales'!D221,'liq finales'!$D$8)+1,DAYS360('liq finales'!$D$7,'liq finales'!$D$8)+1),0)</f>
        <v>90</v>
      </c>
      <c r="D223">
        <f>+IF(A223&gt;6,IF(('liq finales'!$D$7+180)&lt;'liq finales'!D221,DAYS360('liq finales'!D221,'liq finales'!$D$8),DAYS360('liq finales'!$D$7+180,'liq finales'!$D$8)),0)</f>
        <v>0</v>
      </c>
      <c r="E223">
        <f t="shared" si="3"/>
        <v>90</v>
      </c>
      <c r="F223" s="5" t="str">
        <f>+IF('liq finales'!C221="D",(0.81-$F$10/100),IF('liq finales'!C221="E",0.83,IF('liq finales'!C221="C",0.82,"ERROR")))</f>
        <v>ERROR</v>
      </c>
      <c r="G223" t="str">
        <f>+IF('liq finales'!C221="D",42,IF('liq finales'!C221="E",VLOOKUP('liq finales'!F221,TABLAS!$A$4:$C$54,2,FALSE),IF('liq finales'!C221="C",VLOOKUP('liq finales'!F221,TABLAS!$A$4:$C$54,3,FALSE),"ERROR")))</f>
        <v>ERROR</v>
      </c>
      <c r="H223" s="59" t="str">
        <f>+IF('liq finales'!C221="D",30,IF('liq finales'!C221="E",25,IF('liq finales'!C221="C",25,"ERROR")))</f>
        <v>ERROR</v>
      </c>
    </row>
    <row r="224" spans="1:8">
      <c r="A224">
        <f>+MONTH('liq finales'!$D$8)</f>
        <v>3</v>
      </c>
      <c r="B224">
        <f>+IF(YEAR('liq finales'!D222)&lt;YEAR('liq finales'!$D$7),DAYS360('liq finales'!$D$7,'liq finales'!$D$8)+1,DAYS360('liq finales'!D222,'liq finales'!$D$8)+1)</f>
        <v>90</v>
      </c>
      <c r="C224">
        <f>+IF(A224&lt;7,IF(('liq finales'!$D$7)&lt;'liq finales'!D222,DAYS360('liq finales'!D222,'liq finales'!$D$8)+1,DAYS360('liq finales'!$D$7,'liq finales'!$D$8)+1),0)</f>
        <v>90</v>
      </c>
      <c r="D224">
        <f>+IF(A224&gt;6,IF(('liq finales'!$D$7+180)&lt;'liq finales'!D222,DAYS360('liq finales'!D222,'liq finales'!$D$8),DAYS360('liq finales'!$D$7+180,'liq finales'!$D$8)),0)</f>
        <v>0</v>
      </c>
      <c r="E224">
        <f t="shared" si="3"/>
        <v>90</v>
      </c>
      <c r="F224" s="5" t="str">
        <f>+IF('liq finales'!C222="D",(0.81-$F$10/100),IF('liq finales'!C222="E",0.83,IF('liq finales'!C222="C",0.82,"ERROR")))</f>
        <v>ERROR</v>
      </c>
      <c r="G224" t="str">
        <f>+IF('liq finales'!C222="D",42,IF('liq finales'!C222="E",VLOOKUP('liq finales'!F222,TABLAS!$A$4:$C$54,2,FALSE),IF('liq finales'!C222="C",VLOOKUP('liq finales'!F222,TABLAS!$A$4:$C$54,3,FALSE),"ERROR")))</f>
        <v>ERROR</v>
      </c>
      <c r="H224" s="59" t="str">
        <f>+IF('liq finales'!C222="D",30,IF('liq finales'!C222="E",25,IF('liq finales'!C222="C",25,"ERROR")))</f>
        <v>ERROR</v>
      </c>
    </row>
    <row r="225" spans="1:8">
      <c r="A225">
        <f>+MONTH('liq finales'!$D$8)</f>
        <v>3</v>
      </c>
      <c r="B225">
        <f>+IF(YEAR('liq finales'!D223)&lt;YEAR('liq finales'!$D$7),DAYS360('liq finales'!$D$7,'liq finales'!$D$8)+1,DAYS360('liq finales'!D223,'liq finales'!$D$8)+1)</f>
        <v>90</v>
      </c>
      <c r="C225">
        <f>+IF(A225&lt;7,IF(('liq finales'!$D$7)&lt;'liq finales'!D223,DAYS360('liq finales'!D223,'liq finales'!$D$8)+1,DAYS360('liq finales'!$D$7,'liq finales'!$D$8)+1),0)</f>
        <v>90</v>
      </c>
      <c r="D225">
        <f>+IF(A225&gt;6,IF(('liq finales'!$D$7+180)&lt;'liq finales'!D223,DAYS360('liq finales'!D223,'liq finales'!$D$8),DAYS360('liq finales'!$D$7+180,'liq finales'!$D$8)),0)</f>
        <v>0</v>
      </c>
      <c r="E225">
        <f t="shared" si="3"/>
        <v>90</v>
      </c>
      <c r="F225" s="5" t="str">
        <f>+IF('liq finales'!C223="D",(0.81-$F$10/100),IF('liq finales'!C223="E",0.83,IF('liq finales'!C223="C",0.82,"ERROR")))</f>
        <v>ERROR</v>
      </c>
      <c r="G225" t="str">
        <f>+IF('liq finales'!C223="D",42,IF('liq finales'!C223="E",VLOOKUP('liq finales'!F223,TABLAS!$A$4:$C$54,2,FALSE),IF('liq finales'!C223="C",VLOOKUP('liq finales'!F223,TABLAS!$A$4:$C$54,3,FALSE),"ERROR")))</f>
        <v>ERROR</v>
      </c>
      <c r="H225" s="59" t="str">
        <f>+IF('liq finales'!C223="D",30,IF('liq finales'!C223="E",25,IF('liq finales'!C223="C",25,"ERROR")))</f>
        <v>ERROR</v>
      </c>
    </row>
    <row r="226" spans="1:8">
      <c r="A226">
        <f>+MONTH('liq finales'!$D$8)</f>
        <v>3</v>
      </c>
      <c r="B226">
        <f>+IF(YEAR('liq finales'!D224)&lt;YEAR('liq finales'!$D$7),DAYS360('liq finales'!$D$7,'liq finales'!$D$8)+1,DAYS360('liq finales'!D224,'liq finales'!$D$8)+1)</f>
        <v>90</v>
      </c>
      <c r="C226">
        <f>+IF(A226&lt;7,IF(('liq finales'!$D$7)&lt;'liq finales'!D224,DAYS360('liq finales'!D224,'liq finales'!$D$8)+1,DAYS360('liq finales'!$D$7,'liq finales'!$D$8)+1),0)</f>
        <v>90</v>
      </c>
      <c r="D226">
        <f>+IF(A226&gt;6,IF(('liq finales'!$D$7+180)&lt;'liq finales'!D224,DAYS360('liq finales'!D224,'liq finales'!$D$8),DAYS360('liq finales'!$D$7+180,'liq finales'!$D$8)),0)</f>
        <v>0</v>
      </c>
      <c r="E226">
        <f t="shared" si="3"/>
        <v>90</v>
      </c>
      <c r="F226" s="5" t="str">
        <f>+IF('liq finales'!C224="D",(0.81-$F$10/100),IF('liq finales'!C224="E",0.83,IF('liq finales'!C224="C",0.82,"ERROR")))</f>
        <v>ERROR</v>
      </c>
      <c r="G226" t="str">
        <f>+IF('liq finales'!C224="D",42,IF('liq finales'!C224="E",VLOOKUP('liq finales'!F224,TABLAS!$A$4:$C$54,2,FALSE),IF('liq finales'!C224="C",VLOOKUP('liq finales'!F224,TABLAS!$A$4:$C$54,3,FALSE),"ERROR")))</f>
        <v>ERROR</v>
      </c>
      <c r="H226" s="59" t="str">
        <f>+IF('liq finales'!C224="D",30,IF('liq finales'!C224="E",25,IF('liq finales'!C224="C",25,"ERROR")))</f>
        <v>ERROR</v>
      </c>
    </row>
    <row r="227" spans="1:8">
      <c r="A227">
        <f>+MONTH('liq finales'!$D$8)</f>
        <v>3</v>
      </c>
      <c r="B227">
        <f>+IF(YEAR('liq finales'!D225)&lt;YEAR('liq finales'!$D$7),DAYS360('liq finales'!$D$7,'liq finales'!$D$8)+1,DAYS360('liq finales'!D225,'liq finales'!$D$8)+1)</f>
        <v>90</v>
      </c>
      <c r="C227">
        <f>+IF(A227&lt;7,IF(('liq finales'!$D$7)&lt;'liq finales'!D225,DAYS360('liq finales'!D225,'liq finales'!$D$8)+1,DAYS360('liq finales'!$D$7,'liq finales'!$D$8)+1),0)</f>
        <v>90</v>
      </c>
      <c r="D227">
        <f>+IF(A227&gt;6,IF(('liq finales'!$D$7+180)&lt;'liq finales'!D225,DAYS360('liq finales'!D225,'liq finales'!$D$8),DAYS360('liq finales'!$D$7+180,'liq finales'!$D$8)),0)</f>
        <v>0</v>
      </c>
      <c r="E227">
        <f t="shared" si="3"/>
        <v>90</v>
      </c>
      <c r="F227" s="5" t="str">
        <f>+IF('liq finales'!C225="D",(0.81-$F$10/100),IF('liq finales'!C225="E",0.83,IF('liq finales'!C225="C",0.82,"ERROR")))</f>
        <v>ERROR</v>
      </c>
      <c r="G227" t="str">
        <f>+IF('liq finales'!C225="D",42,IF('liq finales'!C225="E",VLOOKUP('liq finales'!F225,TABLAS!$A$4:$C$54,2,FALSE),IF('liq finales'!C225="C",VLOOKUP('liq finales'!F225,TABLAS!$A$4:$C$54,3,FALSE),"ERROR")))</f>
        <v>ERROR</v>
      </c>
      <c r="H227" s="59" t="str">
        <f>+IF('liq finales'!C225="D",30,IF('liq finales'!C225="E",25,IF('liq finales'!C225="C",25,"ERROR")))</f>
        <v>ERROR</v>
      </c>
    </row>
    <row r="228" spans="1:8">
      <c r="A228">
        <f>+MONTH('liq finales'!$D$8)</f>
        <v>3</v>
      </c>
      <c r="B228">
        <f>+IF(YEAR('liq finales'!D226)&lt;YEAR('liq finales'!$D$7),DAYS360('liq finales'!$D$7,'liq finales'!$D$8)+1,DAYS360('liq finales'!D226,'liq finales'!$D$8)+1)</f>
        <v>90</v>
      </c>
      <c r="C228">
        <f>+IF(A228&lt;7,IF(('liq finales'!$D$7)&lt;'liq finales'!D226,DAYS360('liq finales'!D226,'liq finales'!$D$8)+1,DAYS360('liq finales'!$D$7,'liq finales'!$D$8)+1),0)</f>
        <v>90</v>
      </c>
      <c r="D228">
        <f>+IF(A228&gt;6,IF(('liq finales'!$D$7+180)&lt;'liq finales'!D226,DAYS360('liq finales'!D226,'liq finales'!$D$8),DAYS360('liq finales'!$D$7+180,'liq finales'!$D$8)),0)</f>
        <v>0</v>
      </c>
      <c r="E228">
        <f t="shared" si="3"/>
        <v>90</v>
      </c>
      <c r="F228" s="5" t="str">
        <f>+IF('liq finales'!C226="D",(0.81-$F$10/100),IF('liq finales'!C226="E",0.83,IF('liq finales'!C226="C",0.82,"ERROR")))</f>
        <v>ERROR</v>
      </c>
      <c r="G228" t="str">
        <f>+IF('liq finales'!C226="D",42,IF('liq finales'!C226="E",VLOOKUP('liq finales'!F226,TABLAS!$A$4:$C$54,2,FALSE),IF('liq finales'!C226="C",VLOOKUP('liq finales'!F226,TABLAS!$A$4:$C$54,3,FALSE),"ERROR")))</f>
        <v>ERROR</v>
      </c>
      <c r="H228" s="59" t="str">
        <f>+IF('liq finales'!C226="D",30,IF('liq finales'!C226="E",25,IF('liq finales'!C226="C",25,"ERROR")))</f>
        <v>ERROR</v>
      </c>
    </row>
    <row r="229" spans="1:8">
      <c r="A229">
        <f>+MONTH('liq finales'!$D$8)</f>
        <v>3</v>
      </c>
      <c r="B229">
        <f>+IF(YEAR('liq finales'!D227)&lt;YEAR('liq finales'!$D$7),DAYS360('liq finales'!$D$7,'liq finales'!$D$8)+1,DAYS360('liq finales'!D227,'liq finales'!$D$8)+1)</f>
        <v>90</v>
      </c>
      <c r="C229">
        <f>+IF(A229&lt;7,IF(('liq finales'!$D$7)&lt;'liq finales'!D227,DAYS360('liq finales'!D227,'liq finales'!$D$8)+1,DAYS360('liq finales'!$D$7,'liq finales'!$D$8)+1),0)</f>
        <v>90</v>
      </c>
      <c r="D229">
        <f>+IF(A229&gt;6,IF(('liq finales'!$D$7+180)&lt;'liq finales'!D227,DAYS360('liq finales'!D227,'liq finales'!$D$8),DAYS360('liq finales'!$D$7+180,'liq finales'!$D$8)),0)</f>
        <v>0</v>
      </c>
      <c r="E229">
        <f t="shared" si="3"/>
        <v>90</v>
      </c>
      <c r="F229" s="5" t="str">
        <f>+IF('liq finales'!C227="D",(0.81-$F$10/100),IF('liq finales'!C227="E",0.83,IF('liq finales'!C227="C",0.82,"ERROR")))</f>
        <v>ERROR</v>
      </c>
      <c r="G229" t="str">
        <f>+IF('liq finales'!C227="D",42,IF('liq finales'!C227="E",VLOOKUP('liq finales'!F227,TABLAS!$A$4:$C$54,2,FALSE),IF('liq finales'!C227="C",VLOOKUP('liq finales'!F227,TABLAS!$A$4:$C$54,3,FALSE),"ERROR")))</f>
        <v>ERROR</v>
      </c>
      <c r="H229" s="59" t="str">
        <f>+IF('liq finales'!C227="D",30,IF('liq finales'!C227="E",25,IF('liq finales'!C227="C",25,"ERROR")))</f>
        <v>ERROR</v>
      </c>
    </row>
    <row r="230" spans="1:8">
      <c r="A230">
        <f>+MONTH('liq finales'!$D$8)</f>
        <v>3</v>
      </c>
      <c r="B230">
        <f>+IF(YEAR('liq finales'!D228)&lt;YEAR('liq finales'!$D$7),DAYS360('liq finales'!$D$7,'liq finales'!$D$8)+1,DAYS360('liq finales'!D228,'liq finales'!$D$8)+1)</f>
        <v>90</v>
      </c>
      <c r="C230">
        <f>+IF(A230&lt;7,IF(('liq finales'!$D$7)&lt;'liq finales'!D228,DAYS360('liq finales'!D228,'liq finales'!$D$8)+1,DAYS360('liq finales'!$D$7,'liq finales'!$D$8)+1),0)</f>
        <v>90</v>
      </c>
      <c r="D230">
        <f>+IF(A230&gt;6,IF(('liq finales'!$D$7+180)&lt;'liq finales'!D228,DAYS360('liq finales'!D228,'liq finales'!$D$8),DAYS360('liq finales'!$D$7+180,'liq finales'!$D$8)),0)</f>
        <v>0</v>
      </c>
      <c r="E230">
        <f t="shared" si="3"/>
        <v>90</v>
      </c>
      <c r="F230" s="5" t="str">
        <f>+IF('liq finales'!C228="D",(0.81-$F$10/100),IF('liq finales'!C228="E",0.83,IF('liq finales'!C228="C",0.82,"ERROR")))</f>
        <v>ERROR</v>
      </c>
      <c r="G230" t="str">
        <f>+IF('liq finales'!C228="D",42,IF('liq finales'!C228="E",VLOOKUP('liq finales'!F228,TABLAS!$A$4:$C$54,2,FALSE),IF('liq finales'!C228="C",VLOOKUP('liq finales'!F228,TABLAS!$A$4:$C$54,3,FALSE),"ERROR")))</f>
        <v>ERROR</v>
      </c>
      <c r="H230" s="59" t="str">
        <f>+IF('liq finales'!C228="D",30,IF('liq finales'!C228="E",25,IF('liq finales'!C228="C",25,"ERROR")))</f>
        <v>ERROR</v>
      </c>
    </row>
    <row r="231" spans="1:8">
      <c r="A231">
        <f>+MONTH('liq finales'!$D$8)</f>
        <v>3</v>
      </c>
      <c r="B231">
        <f>+IF(YEAR('liq finales'!D229)&lt;YEAR('liq finales'!$D$7),DAYS360('liq finales'!$D$7,'liq finales'!$D$8)+1,DAYS360('liq finales'!D229,'liq finales'!$D$8)+1)</f>
        <v>90</v>
      </c>
      <c r="C231">
        <f>+IF(A231&lt;7,IF(('liq finales'!$D$7)&lt;'liq finales'!D229,DAYS360('liq finales'!D229,'liq finales'!$D$8)+1,DAYS360('liq finales'!$D$7,'liq finales'!$D$8)+1),0)</f>
        <v>90</v>
      </c>
      <c r="D231">
        <f>+IF(A231&gt;6,IF(('liq finales'!$D$7+180)&lt;'liq finales'!D229,DAYS360('liq finales'!D229,'liq finales'!$D$8),DAYS360('liq finales'!$D$7+180,'liq finales'!$D$8)),0)</f>
        <v>0</v>
      </c>
      <c r="E231">
        <f t="shared" si="3"/>
        <v>90</v>
      </c>
      <c r="F231" s="5" t="str">
        <f>+IF('liq finales'!C229="D",(0.81-$F$10/100),IF('liq finales'!C229="E",0.83,IF('liq finales'!C229="C",0.82,"ERROR")))</f>
        <v>ERROR</v>
      </c>
      <c r="G231" t="str">
        <f>+IF('liq finales'!C229="D",42,IF('liq finales'!C229="E",VLOOKUP('liq finales'!F229,TABLAS!$A$4:$C$54,2,FALSE),IF('liq finales'!C229="C",VLOOKUP('liq finales'!F229,TABLAS!$A$4:$C$54,3,FALSE),"ERROR")))</f>
        <v>ERROR</v>
      </c>
      <c r="H231" s="59" t="str">
        <f>+IF('liq finales'!C229="D",30,IF('liq finales'!C229="E",25,IF('liq finales'!C229="C",25,"ERROR")))</f>
        <v>ERROR</v>
      </c>
    </row>
    <row r="232" spans="1:8">
      <c r="A232">
        <f>+MONTH('liq finales'!$D$8)</f>
        <v>3</v>
      </c>
      <c r="B232">
        <f>+IF(YEAR('liq finales'!D230)&lt;YEAR('liq finales'!$D$7),DAYS360('liq finales'!$D$7,'liq finales'!$D$8)+1,DAYS360('liq finales'!D230,'liq finales'!$D$8)+1)</f>
        <v>90</v>
      </c>
      <c r="C232">
        <f>+IF(A232&lt;7,IF(('liq finales'!$D$7)&lt;'liq finales'!D230,DAYS360('liq finales'!D230,'liq finales'!$D$8)+1,DAYS360('liq finales'!$D$7,'liq finales'!$D$8)+1),0)</f>
        <v>90</v>
      </c>
      <c r="D232">
        <f>+IF(A232&gt;6,IF(('liq finales'!$D$7+180)&lt;'liq finales'!D230,DAYS360('liq finales'!D230,'liq finales'!$D$8),DAYS360('liq finales'!$D$7+180,'liq finales'!$D$8)),0)</f>
        <v>0</v>
      </c>
      <c r="E232">
        <f t="shared" si="3"/>
        <v>90</v>
      </c>
      <c r="F232" s="5" t="str">
        <f>+IF('liq finales'!C230="D",(0.81-$F$10/100),IF('liq finales'!C230="E",0.83,IF('liq finales'!C230="C",0.82,"ERROR")))</f>
        <v>ERROR</v>
      </c>
      <c r="G232" t="str">
        <f>+IF('liq finales'!C230="D",42,IF('liq finales'!C230="E",VLOOKUP('liq finales'!F230,TABLAS!$A$4:$C$54,2,FALSE),IF('liq finales'!C230="C",VLOOKUP('liq finales'!F230,TABLAS!$A$4:$C$54,3,FALSE),"ERROR")))</f>
        <v>ERROR</v>
      </c>
      <c r="H232" s="59" t="str">
        <f>+IF('liq finales'!C230="D",30,IF('liq finales'!C230="E",25,IF('liq finales'!C230="C",25,"ERROR")))</f>
        <v>ERROR</v>
      </c>
    </row>
    <row r="233" spans="1:8">
      <c r="A233">
        <f>+MONTH('liq finales'!$D$8)</f>
        <v>3</v>
      </c>
      <c r="B233">
        <f>+IF(YEAR('liq finales'!D231)&lt;YEAR('liq finales'!$D$7),DAYS360('liq finales'!$D$7,'liq finales'!$D$8)+1,DAYS360('liq finales'!D231,'liq finales'!$D$8)+1)</f>
        <v>90</v>
      </c>
      <c r="C233">
        <f>+IF(A233&lt;7,IF(('liq finales'!$D$7)&lt;'liq finales'!D231,DAYS360('liq finales'!D231,'liq finales'!$D$8)+1,DAYS360('liq finales'!$D$7,'liq finales'!$D$8)+1),0)</f>
        <v>90</v>
      </c>
      <c r="D233">
        <f>+IF(A233&gt;6,IF(('liq finales'!$D$7+180)&lt;'liq finales'!D231,DAYS360('liq finales'!D231,'liq finales'!$D$8),DAYS360('liq finales'!$D$7+180,'liq finales'!$D$8)),0)</f>
        <v>0</v>
      </c>
      <c r="E233">
        <f t="shared" si="3"/>
        <v>90</v>
      </c>
      <c r="F233" s="5" t="str">
        <f>+IF('liq finales'!C231="D",(0.81-$F$10/100),IF('liq finales'!C231="E",0.83,IF('liq finales'!C231="C",0.82,"ERROR")))</f>
        <v>ERROR</v>
      </c>
      <c r="G233" t="str">
        <f>+IF('liq finales'!C231="D",42,IF('liq finales'!C231="E",VLOOKUP('liq finales'!F231,TABLAS!$A$4:$C$54,2,FALSE),IF('liq finales'!C231="C",VLOOKUP('liq finales'!F231,TABLAS!$A$4:$C$54,3,FALSE),"ERROR")))</f>
        <v>ERROR</v>
      </c>
      <c r="H233" s="59" t="str">
        <f>+IF('liq finales'!C231="D",30,IF('liq finales'!C231="E",25,IF('liq finales'!C231="C",25,"ERROR")))</f>
        <v>ERROR</v>
      </c>
    </row>
    <row r="234" spans="1:8">
      <c r="A234">
        <f>+MONTH('liq finales'!$D$8)</f>
        <v>3</v>
      </c>
      <c r="B234">
        <f>+IF(YEAR('liq finales'!D232)&lt;YEAR('liq finales'!$D$7),DAYS360('liq finales'!$D$7,'liq finales'!$D$8)+1,DAYS360('liq finales'!D232,'liq finales'!$D$8)+1)</f>
        <v>90</v>
      </c>
      <c r="C234">
        <f>+IF(A234&lt;7,IF(('liq finales'!$D$7)&lt;'liq finales'!D232,DAYS360('liq finales'!D232,'liq finales'!$D$8)+1,DAYS360('liq finales'!$D$7,'liq finales'!$D$8)+1),0)</f>
        <v>90</v>
      </c>
      <c r="D234">
        <f>+IF(A234&gt;6,IF(('liq finales'!$D$7+180)&lt;'liq finales'!D232,DAYS360('liq finales'!D232,'liq finales'!$D$8),DAYS360('liq finales'!$D$7+180,'liq finales'!$D$8)),0)</f>
        <v>0</v>
      </c>
      <c r="E234">
        <f t="shared" si="3"/>
        <v>90</v>
      </c>
      <c r="F234" s="5" t="str">
        <f>+IF('liq finales'!C232="D",(0.81-$F$10/100),IF('liq finales'!C232="E",0.83,IF('liq finales'!C232="C",0.82,"ERROR")))</f>
        <v>ERROR</v>
      </c>
      <c r="G234" t="str">
        <f>+IF('liq finales'!C232="D",42,IF('liq finales'!C232="E",VLOOKUP('liq finales'!F232,TABLAS!$A$4:$C$54,2,FALSE),IF('liq finales'!C232="C",VLOOKUP('liq finales'!F232,TABLAS!$A$4:$C$54,3,FALSE),"ERROR")))</f>
        <v>ERROR</v>
      </c>
      <c r="H234" s="59" t="str">
        <f>+IF('liq finales'!C232="D",30,IF('liq finales'!C232="E",25,IF('liq finales'!C232="C",25,"ERROR")))</f>
        <v>ERROR</v>
      </c>
    </row>
    <row r="235" spans="1:8">
      <c r="A235">
        <f>+MONTH('liq finales'!$D$8)</f>
        <v>3</v>
      </c>
      <c r="B235">
        <f>+IF(YEAR('liq finales'!D233)&lt;YEAR('liq finales'!$D$7),DAYS360('liq finales'!$D$7,'liq finales'!$D$8)+1,DAYS360('liq finales'!D233,'liq finales'!$D$8)+1)</f>
        <v>90</v>
      </c>
      <c r="C235">
        <f>+IF(A235&lt;7,IF(('liq finales'!$D$7)&lt;'liq finales'!D233,DAYS360('liq finales'!D233,'liq finales'!$D$8)+1,DAYS360('liq finales'!$D$7,'liq finales'!$D$8)+1),0)</f>
        <v>90</v>
      </c>
      <c r="D235">
        <f>+IF(A235&gt;6,IF(('liq finales'!$D$7+180)&lt;'liq finales'!D233,DAYS360('liq finales'!D233,'liq finales'!$D$8),DAYS360('liq finales'!$D$7+180,'liq finales'!$D$8)),0)</f>
        <v>0</v>
      </c>
      <c r="E235">
        <f t="shared" si="3"/>
        <v>90</v>
      </c>
      <c r="F235" s="5" t="str">
        <f>+IF('liq finales'!C233="D",(0.81-$F$10/100),IF('liq finales'!C233="E",0.83,IF('liq finales'!C233="C",0.82,"ERROR")))</f>
        <v>ERROR</v>
      </c>
      <c r="G235" t="str">
        <f>+IF('liq finales'!C233="D",42,IF('liq finales'!C233="E",VLOOKUP('liq finales'!F233,TABLAS!$A$4:$C$54,2,FALSE),IF('liq finales'!C233="C",VLOOKUP('liq finales'!F233,TABLAS!$A$4:$C$54,3,FALSE),"ERROR")))</f>
        <v>ERROR</v>
      </c>
      <c r="H235" s="59" t="str">
        <f>+IF('liq finales'!C233="D",30,IF('liq finales'!C233="E",25,IF('liq finales'!C233="C",25,"ERROR")))</f>
        <v>ERROR</v>
      </c>
    </row>
    <row r="236" spans="1:8">
      <c r="A236">
        <f>+MONTH('liq finales'!$D$8)</f>
        <v>3</v>
      </c>
      <c r="B236">
        <f>+IF(YEAR('liq finales'!D234)&lt;YEAR('liq finales'!$D$7),DAYS360('liq finales'!$D$7,'liq finales'!$D$8)+1,DAYS360('liq finales'!D234,'liq finales'!$D$8)+1)</f>
        <v>90</v>
      </c>
      <c r="C236">
        <f>+IF(A236&lt;7,IF(('liq finales'!$D$7)&lt;'liq finales'!D234,DAYS360('liq finales'!D234,'liq finales'!$D$8)+1,DAYS360('liq finales'!$D$7,'liq finales'!$D$8)+1),0)</f>
        <v>90</v>
      </c>
      <c r="D236">
        <f>+IF(A236&gt;6,IF(('liq finales'!$D$7+180)&lt;'liq finales'!D234,DAYS360('liq finales'!D234,'liq finales'!$D$8),DAYS360('liq finales'!$D$7+180,'liq finales'!$D$8)),0)</f>
        <v>0</v>
      </c>
      <c r="E236">
        <f t="shared" si="3"/>
        <v>90</v>
      </c>
      <c r="F236" s="5" t="str">
        <f>+IF('liq finales'!C234="D",(0.81-$F$10/100),IF('liq finales'!C234="E",0.83,IF('liq finales'!C234="C",0.82,"ERROR")))</f>
        <v>ERROR</v>
      </c>
      <c r="G236" t="str">
        <f>+IF('liq finales'!C234="D",42,IF('liq finales'!C234="E",VLOOKUP('liq finales'!F234,TABLAS!$A$4:$C$54,2,FALSE),IF('liq finales'!C234="C",VLOOKUP('liq finales'!F234,TABLAS!$A$4:$C$54,3,FALSE),"ERROR")))</f>
        <v>ERROR</v>
      </c>
      <c r="H236" s="59" t="str">
        <f>+IF('liq finales'!C234="D",30,IF('liq finales'!C234="E",25,IF('liq finales'!C234="C",25,"ERROR")))</f>
        <v>ERROR</v>
      </c>
    </row>
    <row r="237" spans="1:8">
      <c r="A237">
        <f>+MONTH('liq finales'!$D$8)</f>
        <v>3</v>
      </c>
      <c r="B237">
        <f>+IF(YEAR('liq finales'!D235)&lt;YEAR('liq finales'!$D$7),DAYS360('liq finales'!$D$7,'liq finales'!$D$8)+1,DAYS360('liq finales'!D235,'liq finales'!$D$8)+1)</f>
        <v>90</v>
      </c>
      <c r="C237">
        <f>+IF(A237&lt;7,IF(('liq finales'!$D$7)&lt;'liq finales'!D235,DAYS360('liq finales'!D235,'liq finales'!$D$8)+1,DAYS360('liq finales'!$D$7,'liq finales'!$D$8)+1),0)</f>
        <v>90</v>
      </c>
      <c r="D237">
        <f>+IF(A237&gt;6,IF(('liq finales'!$D$7+180)&lt;'liq finales'!D235,DAYS360('liq finales'!D235,'liq finales'!$D$8),DAYS360('liq finales'!$D$7+180,'liq finales'!$D$8)),0)</f>
        <v>0</v>
      </c>
      <c r="E237">
        <f t="shared" si="3"/>
        <v>90</v>
      </c>
      <c r="F237" s="5" t="str">
        <f>+IF('liq finales'!C235="D",(0.81-$F$10/100),IF('liq finales'!C235="E",0.83,IF('liq finales'!C235="C",0.82,"ERROR")))</f>
        <v>ERROR</v>
      </c>
      <c r="G237" t="str">
        <f>+IF('liq finales'!C235="D",42,IF('liq finales'!C235="E",VLOOKUP('liq finales'!F235,TABLAS!$A$4:$C$54,2,FALSE),IF('liq finales'!C235="C",VLOOKUP('liq finales'!F235,TABLAS!$A$4:$C$54,3,FALSE),"ERROR")))</f>
        <v>ERROR</v>
      </c>
      <c r="H237" s="59" t="str">
        <f>+IF('liq finales'!C235="D",30,IF('liq finales'!C235="E",25,IF('liq finales'!C235="C",25,"ERROR")))</f>
        <v>ERROR</v>
      </c>
    </row>
    <row r="238" spans="1:8">
      <c r="A238">
        <f>+MONTH('liq finales'!$D$8)</f>
        <v>3</v>
      </c>
      <c r="B238">
        <f>+IF(YEAR('liq finales'!D236)&lt;YEAR('liq finales'!$D$7),DAYS360('liq finales'!$D$7,'liq finales'!$D$8)+1,DAYS360('liq finales'!D236,'liq finales'!$D$8)+1)</f>
        <v>90</v>
      </c>
      <c r="C238">
        <f>+IF(A238&lt;7,IF(('liq finales'!$D$7)&lt;'liq finales'!D236,DAYS360('liq finales'!D236,'liq finales'!$D$8)+1,DAYS360('liq finales'!$D$7,'liq finales'!$D$8)+1),0)</f>
        <v>90</v>
      </c>
      <c r="D238">
        <f>+IF(A238&gt;6,IF(('liq finales'!$D$7+180)&lt;'liq finales'!D236,DAYS360('liq finales'!D236,'liq finales'!$D$8),DAYS360('liq finales'!$D$7+180,'liq finales'!$D$8)),0)</f>
        <v>0</v>
      </c>
      <c r="E238">
        <f t="shared" si="3"/>
        <v>90</v>
      </c>
      <c r="F238" s="5" t="str">
        <f>+IF('liq finales'!C236="D",(0.81-$F$10/100),IF('liq finales'!C236="E",0.83,IF('liq finales'!C236="C",0.82,"ERROR")))</f>
        <v>ERROR</v>
      </c>
      <c r="G238" t="str">
        <f>+IF('liq finales'!C236="D",42,IF('liq finales'!C236="E",VLOOKUP('liq finales'!F236,TABLAS!$A$4:$C$54,2,FALSE),IF('liq finales'!C236="C",VLOOKUP('liq finales'!F236,TABLAS!$A$4:$C$54,3,FALSE),"ERROR")))</f>
        <v>ERROR</v>
      </c>
      <c r="H238" s="59" t="str">
        <f>+IF('liq finales'!C236="D",30,IF('liq finales'!C236="E",25,IF('liq finales'!C236="C",25,"ERROR")))</f>
        <v>ERROR</v>
      </c>
    </row>
    <row r="239" spans="1:8">
      <c r="A239">
        <f>+MONTH('liq finales'!$D$8)</f>
        <v>3</v>
      </c>
      <c r="B239">
        <f>+IF(YEAR('liq finales'!D237)&lt;YEAR('liq finales'!$D$7),DAYS360('liq finales'!$D$7,'liq finales'!$D$8)+1,DAYS360('liq finales'!D237,'liq finales'!$D$8)+1)</f>
        <v>90</v>
      </c>
      <c r="C239">
        <f>+IF(A239&lt;7,IF(('liq finales'!$D$7)&lt;'liq finales'!D237,DAYS360('liq finales'!D237,'liq finales'!$D$8)+1,DAYS360('liq finales'!$D$7,'liq finales'!$D$8)+1),0)</f>
        <v>90</v>
      </c>
      <c r="D239">
        <f>+IF(A239&gt;6,IF(('liq finales'!$D$7+180)&lt;'liq finales'!D237,DAYS360('liq finales'!D237,'liq finales'!$D$8),DAYS360('liq finales'!$D$7+180,'liq finales'!$D$8)),0)</f>
        <v>0</v>
      </c>
      <c r="E239">
        <f t="shared" si="3"/>
        <v>90</v>
      </c>
      <c r="F239" s="5" t="str">
        <f>+IF('liq finales'!C237="D",(0.81-$F$10/100),IF('liq finales'!C237="E",0.83,IF('liq finales'!C237="C",0.82,"ERROR")))</f>
        <v>ERROR</v>
      </c>
      <c r="G239" t="str">
        <f>+IF('liq finales'!C237="D",42,IF('liq finales'!C237="E",VLOOKUP('liq finales'!F237,TABLAS!$A$4:$C$54,2,FALSE),IF('liq finales'!C237="C",VLOOKUP('liq finales'!F237,TABLAS!$A$4:$C$54,3,FALSE),"ERROR")))</f>
        <v>ERROR</v>
      </c>
      <c r="H239" s="59" t="str">
        <f>+IF('liq finales'!C237="D",30,IF('liq finales'!C237="E",25,IF('liq finales'!C237="C",25,"ERROR")))</f>
        <v>ERROR</v>
      </c>
    </row>
    <row r="240" spans="1:8">
      <c r="A240">
        <f>+MONTH('liq finales'!$D$8)</f>
        <v>3</v>
      </c>
      <c r="B240">
        <f>+IF(YEAR('liq finales'!D238)&lt;YEAR('liq finales'!$D$7),DAYS360('liq finales'!$D$7,'liq finales'!$D$8)+1,DAYS360('liq finales'!D238,'liq finales'!$D$8)+1)</f>
        <v>90</v>
      </c>
      <c r="C240">
        <f>+IF(A240&lt;7,IF(('liq finales'!$D$7)&lt;'liq finales'!D238,DAYS360('liq finales'!D238,'liq finales'!$D$8)+1,DAYS360('liq finales'!$D$7,'liq finales'!$D$8)+1),0)</f>
        <v>90</v>
      </c>
      <c r="D240">
        <f>+IF(A240&gt;6,IF(('liq finales'!$D$7+180)&lt;'liq finales'!D238,DAYS360('liq finales'!D238,'liq finales'!$D$8),DAYS360('liq finales'!$D$7+180,'liq finales'!$D$8)),0)</f>
        <v>0</v>
      </c>
      <c r="E240">
        <f t="shared" si="3"/>
        <v>90</v>
      </c>
      <c r="F240" s="5" t="str">
        <f>+IF('liq finales'!C238="D",(0.81-$F$10/100),IF('liq finales'!C238="E",0.83,IF('liq finales'!C238="C",0.82,"ERROR")))</f>
        <v>ERROR</v>
      </c>
      <c r="G240" t="str">
        <f>+IF('liq finales'!C238="D",42,IF('liq finales'!C238="E",VLOOKUP('liq finales'!F238,TABLAS!$A$4:$C$54,2,FALSE),IF('liq finales'!C238="C",VLOOKUP('liq finales'!F238,TABLAS!$A$4:$C$54,3,FALSE),"ERROR")))</f>
        <v>ERROR</v>
      </c>
      <c r="H240" s="59" t="str">
        <f>+IF('liq finales'!C238="D",30,IF('liq finales'!C238="E",25,IF('liq finales'!C238="C",25,"ERROR")))</f>
        <v>ERROR</v>
      </c>
    </row>
    <row r="241" spans="1:8">
      <c r="A241">
        <f>+MONTH('liq finales'!$D$8)</f>
        <v>3</v>
      </c>
      <c r="B241">
        <f>+IF(YEAR('liq finales'!D239)&lt;YEAR('liq finales'!$D$7),DAYS360('liq finales'!$D$7,'liq finales'!$D$8)+1,DAYS360('liq finales'!D239,'liq finales'!$D$8)+1)</f>
        <v>90</v>
      </c>
      <c r="C241">
        <f>+IF(A241&lt;7,IF(('liq finales'!$D$7)&lt;'liq finales'!D239,DAYS360('liq finales'!D239,'liq finales'!$D$8)+1,DAYS360('liq finales'!$D$7,'liq finales'!$D$8)+1),0)</f>
        <v>90</v>
      </c>
      <c r="D241">
        <f>+IF(A241&gt;6,IF(('liq finales'!$D$7+180)&lt;'liq finales'!D239,DAYS360('liq finales'!D239,'liq finales'!$D$8),DAYS360('liq finales'!$D$7+180,'liq finales'!$D$8)),0)</f>
        <v>0</v>
      </c>
      <c r="E241">
        <f t="shared" si="3"/>
        <v>90</v>
      </c>
      <c r="F241" s="5" t="str">
        <f>+IF('liq finales'!C239="D",(0.81-$F$10/100),IF('liq finales'!C239="E",0.83,IF('liq finales'!C239="C",0.82,"ERROR")))</f>
        <v>ERROR</v>
      </c>
      <c r="G241" t="str">
        <f>+IF('liq finales'!C239="D",42,IF('liq finales'!C239="E",VLOOKUP('liq finales'!F239,TABLAS!$A$4:$C$54,2,FALSE),IF('liq finales'!C239="C",VLOOKUP('liq finales'!F239,TABLAS!$A$4:$C$54,3,FALSE),"ERROR")))</f>
        <v>ERROR</v>
      </c>
      <c r="H241" s="59" t="str">
        <f>+IF('liq finales'!C239="D",30,IF('liq finales'!C239="E",25,IF('liq finales'!C239="C",25,"ERROR")))</f>
        <v>ERROR</v>
      </c>
    </row>
    <row r="242" spans="1:8">
      <c r="A242">
        <f>+MONTH('liq finales'!$D$8)</f>
        <v>3</v>
      </c>
      <c r="B242">
        <f>+IF(YEAR('liq finales'!D240)&lt;YEAR('liq finales'!$D$7),DAYS360('liq finales'!$D$7,'liq finales'!$D$8)+1,DAYS360('liq finales'!D240,'liq finales'!$D$8)+1)</f>
        <v>90</v>
      </c>
      <c r="C242">
        <f>+IF(A242&lt;7,IF(('liq finales'!$D$7)&lt;'liq finales'!D240,DAYS360('liq finales'!D240,'liq finales'!$D$8)+1,DAYS360('liq finales'!$D$7,'liq finales'!$D$8)+1),0)</f>
        <v>90</v>
      </c>
      <c r="D242">
        <f>+IF(A242&gt;6,IF(('liq finales'!$D$7+180)&lt;'liq finales'!D240,DAYS360('liq finales'!D240,'liq finales'!$D$8),DAYS360('liq finales'!$D$7+180,'liq finales'!$D$8)),0)</f>
        <v>0</v>
      </c>
      <c r="E242">
        <f t="shared" si="3"/>
        <v>90</v>
      </c>
      <c r="F242" s="5" t="str">
        <f>+IF('liq finales'!C240="D",(0.81-$F$10/100),IF('liq finales'!C240="E",0.83,IF('liq finales'!C240="C",0.82,"ERROR")))</f>
        <v>ERROR</v>
      </c>
      <c r="G242" t="str">
        <f>+IF('liq finales'!C240="D",42,IF('liq finales'!C240="E",VLOOKUP('liq finales'!F240,TABLAS!$A$4:$C$54,2,FALSE),IF('liq finales'!C240="C",VLOOKUP('liq finales'!F240,TABLAS!$A$4:$C$54,3,FALSE),"ERROR")))</f>
        <v>ERROR</v>
      </c>
      <c r="H242" s="59" t="str">
        <f>+IF('liq finales'!C240="D",30,IF('liq finales'!C240="E",25,IF('liq finales'!C240="C",25,"ERROR")))</f>
        <v>ERROR</v>
      </c>
    </row>
    <row r="243" spans="1:8">
      <c r="A243">
        <f>+MONTH('liq finales'!$D$8)</f>
        <v>3</v>
      </c>
      <c r="B243">
        <f>+IF(YEAR('liq finales'!D241)&lt;YEAR('liq finales'!$D$7),DAYS360('liq finales'!$D$7,'liq finales'!$D$8)+1,DAYS360('liq finales'!D241,'liq finales'!$D$8)+1)</f>
        <v>90</v>
      </c>
      <c r="C243">
        <f>+IF(A243&lt;7,IF(('liq finales'!$D$7)&lt;'liq finales'!D241,DAYS360('liq finales'!D241,'liq finales'!$D$8)+1,DAYS360('liq finales'!$D$7,'liq finales'!$D$8)+1),0)</f>
        <v>90</v>
      </c>
      <c r="D243">
        <f>+IF(A243&gt;6,IF(('liq finales'!$D$7+180)&lt;'liq finales'!D241,DAYS360('liq finales'!D241,'liq finales'!$D$8),DAYS360('liq finales'!$D$7+180,'liq finales'!$D$8)),0)</f>
        <v>0</v>
      </c>
      <c r="E243">
        <f t="shared" si="3"/>
        <v>90</v>
      </c>
      <c r="F243" s="5" t="str">
        <f>+IF('liq finales'!C241="D",(0.81-$F$10/100),IF('liq finales'!C241="E",0.83,IF('liq finales'!C241="C",0.82,"ERROR")))</f>
        <v>ERROR</v>
      </c>
      <c r="G243" t="str">
        <f>+IF('liq finales'!C241="D",42,IF('liq finales'!C241="E",VLOOKUP('liq finales'!F241,TABLAS!$A$4:$C$54,2,FALSE),IF('liq finales'!C241="C",VLOOKUP('liq finales'!F241,TABLAS!$A$4:$C$54,3,FALSE),"ERROR")))</f>
        <v>ERROR</v>
      </c>
      <c r="H243" s="59" t="str">
        <f>+IF('liq finales'!C241="D",30,IF('liq finales'!C241="E",25,IF('liq finales'!C241="C",25,"ERROR")))</f>
        <v>ERROR</v>
      </c>
    </row>
    <row r="244" spans="1:8">
      <c r="A244">
        <f>+MONTH('liq finales'!$D$8)</f>
        <v>3</v>
      </c>
      <c r="B244">
        <f>+IF(YEAR('liq finales'!D242)&lt;YEAR('liq finales'!$D$7),DAYS360('liq finales'!$D$7,'liq finales'!$D$8)+1,DAYS360('liq finales'!D242,'liq finales'!$D$8)+1)</f>
        <v>90</v>
      </c>
      <c r="C244">
        <f>+IF(A244&lt;7,IF(('liq finales'!$D$7)&lt;'liq finales'!D242,DAYS360('liq finales'!D242,'liq finales'!$D$8)+1,DAYS360('liq finales'!$D$7,'liq finales'!$D$8)+1),0)</f>
        <v>90</v>
      </c>
      <c r="D244">
        <f>+IF(A244&gt;6,IF(('liq finales'!$D$7+180)&lt;'liq finales'!D242,DAYS360('liq finales'!D242,'liq finales'!$D$8),DAYS360('liq finales'!$D$7+180,'liq finales'!$D$8)),0)</f>
        <v>0</v>
      </c>
      <c r="E244">
        <f t="shared" si="3"/>
        <v>90</v>
      </c>
      <c r="F244" s="5" t="str">
        <f>+IF('liq finales'!C242="D",(0.81-$F$10/100),IF('liq finales'!C242="E",0.83,IF('liq finales'!C242="C",0.82,"ERROR")))</f>
        <v>ERROR</v>
      </c>
      <c r="G244" t="str">
        <f>+IF('liq finales'!C242="D",42,IF('liq finales'!C242="E",VLOOKUP('liq finales'!F242,TABLAS!$A$4:$C$54,2,FALSE),IF('liq finales'!C242="C",VLOOKUP('liq finales'!F242,TABLAS!$A$4:$C$54,3,FALSE),"ERROR")))</f>
        <v>ERROR</v>
      </c>
      <c r="H244" s="59" t="str">
        <f>+IF('liq finales'!C242="D",30,IF('liq finales'!C242="E",25,IF('liq finales'!C242="C",25,"ERROR")))</f>
        <v>ERROR</v>
      </c>
    </row>
    <row r="245" spans="1:8">
      <c r="A245">
        <f>+MONTH('liq finales'!$D$8)</f>
        <v>3</v>
      </c>
      <c r="B245">
        <f>+IF(YEAR('liq finales'!D243)&lt;YEAR('liq finales'!$D$7),DAYS360('liq finales'!$D$7,'liq finales'!$D$8)+1,DAYS360('liq finales'!D243,'liq finales'!$D$8)+1)</f>
        <v>90</v>
      </c>
      <c r="C245">
        <f>+IF(A245&lt;7,IF(('liq finales'!$D$7)&lt;'liq finales'!D243,DAYS360('liq finales'!D243,'liq finales'!$D$8)+1,DAYS360('liq finales'!$D$7,'liq finales'!$D$8)+1),0)</f>
        <v>90</v>
      </c>
      <c r="D245">
        <f>+IF(A245&gt;6,IF(('liq finales'!$D$7+180)&lt;'liq finales'!D243,DAYS360('liq finales'!D243,'liq finales'!$D$8),DAYS360('liq finales'!$D$7+180,'liq finales'!$D$8)),0)</f>
        <v>0</v>
      </c>
      <c r="E245">
        <f t="shared" si="3"/>
        <v>90</v>
      </c>
      <c r="F245" s="5" t="str">
        <f>+IF('liq finales'!C243="D",(0.81-$F$10/100),IF('liq finales'!C243="E",0.83,IF('liq finales'!C243="C",0.82,"ERROR")))</f>
        <v>ERROR</v>
      </c>
      <c r="G245" t="str">
        <f>+IF('liq finales'!C243="D",42,IF('liq finales'!C243="E",VLOOKUP('liq finales'!F243,TABLAS!$A$4:$C$54,2,FALSE),IF('liq finales'!C243="C",VLOOKUP('liq finales'!F243,TABLAS!$A$4:$C$54,3,FALSE),"ERROR")))</f>
        <v>ERROR</v>
      </c>
      <c r="H245" s="59" t="str">
        <f>+IF('liq finales'!C243="D",30,IF('liq finales'!C243="E",25,IF('liq finales'!C243="C",25,"ERROR")))</f>
        <v>ERROR</v>
      </c>
    </row>
    <row r="246" spans="1:8">
      <c r="A246">
        <f>+MONTH('liq finales'!$D$8)</f>
        <v>3</v>
      </c>
      <c r="B246">
        <f>+IF(YEAR('liq finales'!D244)&lt;YEAR('liq finales'!$D$7),DAYS360('liq finales'!$D$7,'liq finales'!$D$8)+1,DAYS360('liq finales'!D244,'liq finales'!$D$8)+1)</f>
        <v>90</v>
      </c>
      <c r="C246">
        <f>+IF(A246&lt;7,IF(('liq finales'!$D$7)&lt;'liq finales'!D244,DAYS360('liq finales'!D244,'liq finales'!$D$8)+1,DAYS360('liq finales'!$D$7,'liq finales'!$D$8)+1),0)</f>
        <v>90</v>
      </c>
      <c r="D246">
        <f>+IF(A246&gt;6,IF(('liq finales'!$D$7+180)&lt;'liq finales'!D244,DAYS360('liq finales'!D244,'liq finales'!$D$8),DAYS360('liq finales'!$D$7+180,'liq finales'!$D$8)),0)</f>
        <v>0</v>
      </c>
      <c r="E246">
        <f t="shared" si="3"/>
        <v>90</v>
      </c>
      <c r="F246" s="5" t="str">
        <f>+IF('liq finales'!C244="D",(0.81-$F$10/100),IF('liq finales'!C244="E",0.83,IF('liq finales'!C244="C",0.82,"ERROR")))</f>
        <v>ERROR</v>
      </c>
      <c r="G246" t="str">
        <f>+IF('liq finales'!C244="D",42,IF('liq finales'!C244="E",VLOOKUP('liq finales'!F244,TABLAS!$A$4:$C$54,2,FALSE),IF('liq finales'!C244="C",VLOOKUP('liq finales'!F244,TABLAS!$A$4:$C$54,3,FALSE),"ERROR")))</f>
        <v>ERROR</v>
      </c>
      <c r="H246" s="59" t="str">
        <f>+IF('liq finales'!C244="D",30,IF('liq finales'!C244="E",25,IF('liq finales'!C244="C",25,"ERROR")))</f>
        <v>ERROR</v>
      </c>
    </row>
    <row r="247" spans="1:8">
      <c r="A247">
        <f>+MONTH('liq finales'!$D$8)</f>
        <v>3</v>
      </c>
      <c r="B247">
        <f>+IF(YEAR('liq finales'!D245)&lt;YEAR('liq finales'!$D$7),DAYS360('liq finales'!$D$7,'liq finales'!$D$8)+1,DAYS360('liq finales'!D245,'liq finales'!$D$8)+1)</f>
        <v>90</v>
      </c>
      <c r="C247">
        <f>+IF(A247&lt;7,IF(('liq finales'!$D$7)&lt;'liq finales'!D245,DAYS360('liq finales'!D245,'liq finales'!$D$8)+1,DAYS360('liq finales'!$D$7,'liq finales'!$D$8)+1),0)</f>
        <v>90</v>
      </c>
      <c r="D247">
        <f>+IF(A247&gt;6,IF(('liq finales'!$D$7+180)&lt;'liq finales'!D245,DAYS360('liq finales'!D245,'liq finales'!$D$8),DAYS360('liq finales'!$D$7+180,'liq finales'!$D$8)),0)</f>
        <v>0</v>
      </c>
      <c r="E247">
        <f t="shared" si="3"/>
        <v>90</v>
      </c>
      <c r="F247" s="5" t="str">
        <f>+IF('liq finales'!C245="D",(0.81-$F$10/100),IF('liq finales'!C245="E",0.83,IF('liq finales'!C245="C",0.82,"ERROR")))</f>
        <v>ERROR</v>
      </c>
      <c r="G247" t="str">
        <f>+IF('liq finales'!C245="D",42,IF('liq finales'!C245="E",VLOOKUP('liq finales'!F245,TABLAS!$A$4:$C$54,2,FALSE),IF('liq finales'!C245="C",VLOOKUP('liq finales'!F245,TABLAS!$A$4:$C$54,3,FALSE),"ERROR")))</f>
        <v>ERROR</v>
      </c>
      <c r="H247" s="59" t="str">
        <f>+IF('liq finales'!C245="D",30,IF('liq finales'!C245="E",25,IF('liq finales'!C245="C",25,"ERROR")))</f>
        <v>ERROR</v>
      </c>
    </row>
    <row r="248" spans="1:8">
      <c r="A248">
        <f>+MONTH('liq finales'!$D$8)</f>
        <v>3</v>
      </c>
      <c r="B248">
        <f>+IF(YEAR('liq finales'!D246)&lt;YEAR('liq finales'!$D$7),DAYS360('liq finales'!$D$7,'liq finales'!$D$8)+1,DAYS360('liq finales'!D246,'liq finales'!$D$8)+1)</f>
        <v>90</v>
      </c>
      <c r="C248">
        <f>+IF(A248&lt;7,IF(('liq finales'!$D$7)&lt;'liq finales'!D246,DAYS360('liq finales'!D246,'liq finales'!$D$8)+1,DAYS360('liq finales'!$D$7,'liq finales'!$D$8)+1),0)</f>
        <v>90</v>
      </c>
      <c r="D248">
        <f>+IF(A248&gt;6,IF(('liq finales'!$D$7+180)&lt;'liq finales'!D246,DAYS360('liq finales'!D246,'liq finales'!$D$8),DAYS360('liq finales'!$D$7+180,'liq finales'!$D$8)),0)</f>
        <v>0</v>
      </c>
      <c r="E248">
        <f t="shared" si="3"/>
        <v>90</v>
      </c>
      <c r="F248" s="5" t="str">
        <f>+IF('liq finales'!C246="D",(0.81-$F$10/100),IF('liq finales'!C246="E",0.83,IF('liq finales'!C246="C",0.82,"ERROR")))</f>
        <v>ERROR</v>
      </c>
      <c r="G248" t="str">
        <f>+IF('liq finales'!C246="D",42,IF('liq finales'!C246="E",VLOOKUP('liq finales'!F246,TABLAS!$A$4:$C$54,2,FALSE),IF('liq finales'!C246="C",VLOOKUP('liq finales'!F246,TABLAS!$A$4:$C$54,3,FALSE),"ERROR")))</f>
        <v>ERROR</v>
      </c>
      <c r="H248" s="59" t="str">
        <f>+IF('liq finales'!C246="D",30,IF('liq finales'!C246="E",25,IF('liq finales'!C246="C",25,"ERROR")))</f>
        <v>ERROR</v>
      </c>
    </row>
    <row r="249" spans="1:8">
      <c r="A249">
        <f>+MONTH('liq finales'!$D$8)</f>
        <v>3</v>
      </c>
      <c r="B249">
        <f>+IF(YEAR('liq finales'!D247)&lt;YEAR('liq finales'!$D$7),DAYS360('liq finales'!$D$7,'liq finales'!$D$8)+1,DAYS360('liq finales'!D247,'liq finales'!$D$8)+1)</f>
        <v>90</v>
      </c>
      <c r="C249">
        <f>+IF(A249&lt;7,IF(('liq finales'!$D$7)&lt;'liq finales'!D247,DAYS360('liq finales'!D247,'liq finales'!$D$8)+1,DAYS360('liq finales'!$D$7,'liq finales'!$D$8)+1),0)</f>
        <v>90</v>
      </c>
      <c r="D249">
        <f>+IF(A249&gt;6,IF(('liq finales'!$D$7+180)&lt;'liq finales'!D247,DAYS360('liq finales'!D247,'liq finales'!$D$8),DAYS360('liq finales'!$D$7+180,'liq finales'!$D$8)),0)</f>
        <v>0</v>
      </c>
      <c r="E249">
        <f t="shared" si="3"/>
        <v>90</v>
      </c>
      <c r="F249" s="5" t="str">
        <f>+IF('liq finales'!C247="D",(0.81-$F$10/100),IF('liq finales'!C247="E",0.83,IF('liq finales'!C247="C",0.82,"ERROR")))</f>
        <v>ERROR</v>
      </c>
      <c r="G249" t="str">
        <f>+IF('liq finales'!C247="D",42,IF('liq finales'!C247="E",VLOOKUP('liq finales'!F247,TABLAS!$A$4:$C$54,2,FALSE),IF('liq finales'!C247="C",VLOOKUP('liq finales'!F247,TABLAS!$A$4:$C$54,3,FALSE),"ERROR")))</f>
        <v>ERROR</v>
      </c>
      <c r="H249" s="59" t="str">
        <f>+IF('liq finales'!C247="D",30,IF('liq finales'!C247="E",25,IF('liq finales'!C247="C",25,"ERROR")))</f>
        <v>ERROR</v>
      </c>
    </row>
    <row r="250" spans="1:8">
      <c r="A250">
        <f>+MONTH('liq finales'!$D$8)</f>
        <v>3</v>
      </c>
      <c r="B250">
        <f>+IF(YEAR('liq finales'!D248)&lt;YEAR('liq finales'!$D$7),DAYS360('liq finales'!$D$7,'liq finales'!$D$8)+1,DAYS360('liq finales'!D248,'liq finales'!$D$8)+1)</f>
        <v>90</v>
      </c>
      <c r="C250">
        <f>+IF(A250&lt;7,IF(('liq finales'!$D$7)&lt;'liq finales'!D248,DAYS360('liq finales'!D248,'liq finales'!$D$8)+1,DAYS360('liq finales'!$D$7,'liq finales'!$D$8)+1),0)</f>
        <v>90</v>
      </c>
      <c r="D250">
        <f>+IF(A250&gt;6,IF(('liq finales'!$D$7+180)&lt;'liq finales'!D248,DAYS360('liq finales'!D248,'liq finales'!$D$8),DAYS360('liq finales'!$D$7+180,'liq finales'!$D$8)),0)</f>
        <v>0</v>
      </c>
      <c r="E250">
        <f t="shared" si="3"/>
        <v>90</v>
      </c>
      <c r="F250" s="5" t="str">
        <f>+IF('liq finales'!C248="D",(0.81-$F$10/100),IF('liq finales'!C248="E",0.83,IF('liq finales'!C248="C",0.82,"ERROR")))</f>
        <v>ERROR</v>
      </c>
      <c r="G250" t="str">
        <f>+IF('liq finales'!C248="D",42,IF('liq finales'!C248="E",VLOOKUP('liq finales'!F248,TABLAS!$A$4:$C$54,2,FALSE),IF('liq finales'!C248="C",VLOOKUP('liq finales'!F248,TABLAS!$A$4:$C$54,3,FALSE),"ERROR")))</f>
        <v>ERROR</v>
      </c>
      <c r="H250" s="59" t="str">
        <f>+IF('liq finales'!C248="D",30,IF('liq finales'!C248="E",25,IF('liq finales'!C248="C",25,"ERROR")))</f>
        <v>ERROR</v>
      </c>
    </row>
    <row r="251" spans="1:8">
      <c r="A251">
        <f>+MONTH('liq finales'!$D$8)</f>
        <v>3</v>
      </c>
      <c r="B251">
        <f>+IF(YEAR('liq finales'!D249)&lt;YEAR('liq finales'!$D$7),DAYS360('liq finales'!$D$7,'liq finales'!$D$8)+1,DAYS360('liq finales'!D249,'liq finales'!$D$8)+1)</f>
        <v>90</v>
      </c>
      <c r="C251">
        <f>+IF(A251&lt;7,IF(('liq finales'!$D$7)&lt;'liq finales'!D249,DAYS360('liq finales'!D249,'liq finales'!$D$8)+1,DAYS360('liq finales'!$D$7,'liq finales'!$D$8)+1),0)</f>
        <v>90</v>
      </c>
      <c r="D251">
        <f>+IF(A251&gt;6,IF(('liq finales'!$D$7+180)&lt;'liq finales'!D249,DAYS360('liq finales'!D249,'liq finales'!$D$8),DAYS360('liq finales'!$D$7+180,'liq finales'!$D$8)),0)</f>
        <v>0</v>
      </c>
      <c r="E251">
        <f t="shared" si="3"/>
        <v>90</v>
      </c>
      <c r="F251" s="5" t="str">
        <f>+IF('liq finales'!C249="D",(0.81-$F$10/100),IF('liq finales'!C249="E",0.83,IF('liq finales'!C249="C",0.82,"ERROR")))</f>
        <v>ERROR</v>
      </c>
      <c r="G251" t="str">
        <f>+IF('liq finales'!C249="D",42,IF('liq finales'!C249="E",VLOOKUP('liq finales'!F249,TABLAS!$A$4:$C$54,2,FALSE),IF('liq finales'!C249="C",VLOOKUP('liq finales'!F249,TABLAS!$A$4:$C$54,3,FALSE),"ERROR")))</f>
        <v>ERROR</v>
      </c>
      <c r="H251" s="59" t="str">
        <f>+IF('liq finales'!C249="D",30,IF('liq finales'!C249="E",25,IF('liq finales'!C249="C",25,"ERROR")))</f>
        <v>ERROR</v>
      </c>
    </row>
    <row r="252" spans="1:8">
      <c r="A252">
        <f>+MONTH('liq finales'!$D$8)</f>
        <v>3</v>
      </c>
      <c r="B252">
        <f>+IF(YEAR('liq finales'!D250)&lt;YEAR('liq finales'!$D$7),DAYS360('liq finales'!$D$7,'liq finales'!$D$8)+1,DAYS360('liq finales'!D250,'liq finales'!$D$8)+1)</f>
        <v>90</v>
      </c>
      <c r="C252">
        <f>+IF(A252&lt;7,IF(('liq finales'!$D$7)&lt;'liq finales'!D250,DAYS360('liq finales'!D250,'liq finales'!$D$8)+1,DAYS360('liq finales'!$D$7,'liq finales'!$D$8)+1),0)</f>
        <v>90</v>
      </c>
      <c r="D252">
        <f>+IF(A252&gt;6,IF(('liq finales'!$D$7+180)&lt;'liq finales'!D250,DAYS360('liq finales'!D250,'liq finales'!$D$8),DAYS360('liq finales'!$D$7+180,'liq finales'!$D$8)),0)</f>
        <v>0</v>
      </c>
      <c r="E252">
        <f t="shared" si="3"/>
        <v>90</v>
      </c>
      <c r="F252" s="5" t="str">
        <f>+IF('liq finales'!C250="D",(0.81-$F$10/100),IF('liq finales'!C250="E",0.83,IF('liq finales'!C250="C",0.82,"ERROR")))</f>
        <v>ERROR</v>
      </c>
      <c r="G252" t="str">
        <f>+IF('liq finales'!C250="D",42,IF('liq finales'!C250="E",VLOOKUP('liq finales'!F250,TABLAS!$A$4:$C$54,2,FALSE),IF('liq finales'!C250="C",VLOOKUP('liq finales'!F250,TABLAS!$A$4:$C$54,3,FALSE),"ERROR")))</f>
        <v>ERROR</v>
      </c>
      <c r="H252" s="59" t="str">
        <f>+IF('liq finales'!C250="D",30,IF('liq finales'!C250="E",25,IF('liq finales'!C250="C",25,"ERROR")))</f>
        <v>ERROR</v>
      </c>
    </row>
    <row r="253" spans="1:8">
      <c r="A253">
        <f>+MONTH('liq finales'!$D$8)</f>
        <v>3</v>
      </c>
      <c r="B253">
        <f>+IF(YEAR('liq finales'!D251)&lt;YEAR('liq finales'!$D$7),DAYS360('liq finales'!$D$7,'liq finales'!$D$8)+1,DAYS360('liq finales'!D251,'liq finales'!$D$8)+1)</f>
        <v>90</v>
      </c>
      <c r="C253">
        <f>+IF(A253&lt;7,IF(('liq finales'!$D$7)&lt;'liq finales'!D251,DAYS360('liq finales'!D251,'liq finales'!$D$8)+1,DAYS360('liq finales'!$D$7,'liq finales'!$D$8)+1),0)</f>
        <v>90</v>
      </c>
      <c r="D253">
        <f>+IF(A253&gt;6,IF(('liq finales'!$D$7+180)&lt;'liq finales'!D251,DAYS360('liq finales'!D251,'liq finales'!$D$8),DAYS360('liq finales'!$D$7+180,'liq finales'!$D$8)),0)</f>
        <v>0</v>
      </c>
      <c r="E253">
        <f t="shared" si="3"/>
        <v>90</v>
      </c>
      <c r="F253" s="5" t="str">
        <f>+IF('liq finales'!C251="D",(0.81-$F$10/100),IF('liq finales'!C251="E",0.83,IF('liq finales'!C251="C",0.82,"ERROR")))</f>
        <v>ERROR</v>
      </c>
      <c r="G253" t="str">
        <f>+IF('liq finales'!C251="D",42,IF('liq finales'!C251="E",VLOOKUP('liq finales'!F251,TABLAS!$A$4:$C$54,2,FALSE),IF('liq finales'!C251="C",VLOOKUP('liq finales'!F251,TABLAS!$A$4:$C$54,3,FALSE),"ERROR")))</f>
        <v>ERROR</v>
      </c>
      <c r="H253" s="59" t="str">
        <f>+IF('liq finales'!C251="D",30,IF('liq finales'!C251="E",25,IF('liq finales'!C251="C",25,"ERROR")))</f>
        <v>ERROR</v>
      </c>
    </row>
    <row r="254" spans="1:8">
      <c r="A254">
        <f>+MONTH('liq finales'!$D$8)</f>
        <v>3</v>
      </c>
      <c r="B254">
        <f>+IF(YEAR('liq finales'!D252)&lt;YEAR('liq finales'!$D$7),DAYS360('liq finales'!$D$7,'liq finales'!$D$8)+1,DAYS360('liq finales'!D252,'liq finales'!$D$8)+1)</f>
        <v>90</v>
      </c>
      <c r="C254">
        <f>+IF(A254&lt;7,IF(('liq finales'!$D$7)&lt;'liq finales'!D252,DAYS360('liq finales'!D252,'liq finales'!$D$8)+1,DAYS360('liq finales'!$D$7,'liq finales'!$D$8)+1),0)</f>
        <v>90</v>
      </c>
      <c r="D254">
        <f>+IF(A254&gt;6,IF(('liq finales'!$D$7+180)&lt;'liq finales'!D252,DAYS360('liq finales'!D252,'liq finales'!$D$8),DAYS360('liq finales'!$D$7+180,'liq finales'!$D$8)),0)</f>
        <v>0</v>
      </c>
      <c r="E254">
        <f t="shared" si="3"/>
        <v>90</v>
      </c>
      <c r="F254" s="5" t="str">
        <f>+IF('liq finales'!C252="D",(0.81-$F$10/100),IF('liq finales'!C252="E",0.83,IF('liq finales'!C252="C",0.82,"ERROR")))</f>
        <v>ERROR</v>
      </c>
      <c r="G254" t="str">
        <f>+IF('liq finales'!C252="D",42,IF('liq finales'!C252="E",VLOOKUP('liq finales'!F252,TABLAS!$A$4:$C$54,2,FALSE),IF('liq finales'!C252="C",VLOOKUP('liq finales'!F252,TABLAS!$A$4:$C$54,3,FALSE),"ERROR")))</f>
        <v>ERROR</v>
      </c>
      <c r="H254" s="59" t="str">
        <f>+IF('liq finales'!C252="D",30,IF('liq finales'!C252="E",25,IF('liq finales'!C252="C",25,"ERROR")))</f>
        <v>ERROR</v>
      </c>
    </row>
    <row r="255" spans="1:8">
      <c r="A255">
        <f>+MONTH('liq finales'!$D$8)</f>
        <v>3</v>
      </c>
      <c r="B255">
        <f>+IF(YEAR('liq finales'!D253)&lt;YEAR('liq finales'!$D$7),DAYS360('liq finales'!$D$7,'liq finales'!$D$8)+1,DAYS360('liq finales'!D253,'liq finales'!$D$8)+1)</f>
        <v>90</v>
      </c>
      <c r="C255">
        <f>+IF(A255&lt;7,IF(('liq finales'!$D$7)&lt;'liq finales'!D253,DAYS360('liq finales'!D253,'liq finales'!$D$8)+1,DAYS360('liq finales'!$D$7,'liq finales'!$D$8)+1),0)</f>
        <v>90</v>
      </c>
      <c r="D255">
        <f>+IF(A255&gt;6,IF(('liq finales'!$D$7+180)&lt;'liq finales'!D253,DAYS360('liq finales'!D253,'liq finales'!$D$8),DAYS360('liq finales'!$D$7+180,'liq finales'!$D$8)),0)</f>
        <v>0</v>
      </c>
      <c r="E255">
        <f t="shared" si="3"/>
        <v>90</v>
      </c>
      <c r="F255" s="5" t="str">
        <f>+IF('liq finales'!C253="D",(0.81-$F$10/100),IF('liq finales'!C253="E",0.83,IF('liq finales'!C253="C",0.82,"ERROR")))</f>
        <v>ERROR</v>
      </c>
      <c r="G255" t="str">
        <f>+IF('liq finales'!C253="D",42,IF('liq finales'!C253="E",VLOOKUP('liq finales'!F253,TABLAS!$A$4:$C$54,2,FALSE),IF('liq finales'!C253="C",VLOOKUP('liq finales'!F253,TABLAS!$A$4:$C$54,3,FALSE),"ERROR")))</f>
        <v>ERROR</v>
      </c>
      <c r="H255" s="59" t="str">
        <f>+IF('liq finales'!C253="D",30,IF('liq finales'!C253="E",25,IF('liq finales'!C253="C",25,"ERROR")))</f>
        <v>ERROR</v>
      </c>
    </row>
    <row r="256" spans="1:8">
      <c r="A256">
        <f>+MONTH('liq finales'!$D$8)</f>
        <v>3</v>
      </c>
      <c r="B256">
        <f>+IF(YEAR('liq finales'!D254)&lt;YEAR('liq finales'!$D$7),DAYS360('liq finales'!$D$7,'liq finales'!$D$8)+1,DAYS360('liq finales'!D254,'liq finales'!$D$8)+1)</f>
        <v>90</v>
      </c>
      <c r="C256">
        <f>+IF(A256&lt;7,IF(('liq finales'!$D$7)&lt;'liq finales'!D254,DAYS360('liq finales'!D254,'liq finales'!$D$8)+1,DAYS360('liq finales'!$D$7,'liq finales'!$D$8)+1),0)</f>
        <v>90</v>
      </c>
      <c r="D256">
        <f>+IF(A256&gt;6,IF(('liq finales'!$D$7+180)&lt;'liq finales'!D254,DAYS360('liq finales'!D254,'liq finales'!$D$8),DAYS360('liq finales'!$D$7+180,'liq finales'!$D$8)),0)</f>
        <v>0</v>
      </c>
      <c r="E256">
        <f t="shared" si="3"/>
        <v>90</v>
      </c>
      <c r="F256" s="5" t="str">
        <f>+IF('liq finales'!C254="D",(0.81-$F$10/100),IF('liq finales'!C254="E",0.83,IF('liq finales'!C254="C",0.82,"ERROR")))</f>
        <v>ERROR</v>
      </c>
      <c r="G256" t="str">
        <f>+IF('liq finales'!C254="D",42,IF('liq finales'!C254="E",VLOOKUP('liq finales'!F254,TABLAS!$A$4:$C$54,2,FALSE),IF('liq finales'!C254="C",VLOOKUP('liq finales'!F254,TABLAS!$A$4:$C$54,3,FALSE),"ERROR")))</f>
        <v>ERROR</v>
      </c>
      <c r="H256" s="59" t="str">
        <f>+IF('liq finales'!C254="D",30,IF('liq finales'!C254="E",25,IF('liq finales'!C254="C",25,"ERROR")))</f>
        <v>ERROR</v>
      </c>
    </row>
    <row r="257" spans="1:8">
      <c r="A257">
        <f>+MONTH('liq finales'!$D$8)</f>
        <v>3</v>
      </c>
      <c r="B257">
        <f>+IF(YEAR('liq finales'!D255)&lt;YEAR('liq finales'!$D$7),DAYS360('liq finales'!$D$7,'liq finales'!$D$8)+1,DAYS360('liq finales'!D255,'liq finales'!$D$8)+1)</f>
        <v>90</v>
      </c>
      <c r="C257">
        <f>+IF(A257&lt;7,IF(('liq finales'!$D$7)&lt;'liq finales'!D255,DAYS360('liq finales'!D255,'liq finales'!$D$8)+1,DAYS360('liq finales'!$D$7,'liq finales'!$D$8)+1),0)</f>
        <v>90</v>
      </c>
      <c r="D257">
        <f>+IF(A257&gt;6,IF(('liq finales'!$D$7+180)&lt;'liq finales'!D255,DAYS360('liq finales'!D255,'liq finales'!$D$8),DAYS360('liq finales'!$D$7+180,'liq finales'!$D$8)),0)</f>
        <v>0</v>
      </c>
      <c r="E257">
        <f t="shared" si="3"/>
        <v>90</v>
      </c>
      <c r="F257" s="5" t="str">
        <f>+IF('liq finales'!C255="D",(0.81-$F$10/100),IF('liq finales'!C255="E",0.83,IF('liq finales'!C255="C",0.82,"ERROR")))</f>
        <v>ERROR</v>
      </c>
      <c r="G257" t="str">
        <f>+IF('liq finales'!C255="D",42,IF('liq finales'!C255="E",VLOOKUP('liq finales'!F255,TABLAS!$A$4:$C$54,2,FALSE),IF('liq finales'!C255="C",VLOOKUP('liq finales'!F255,TABLAS!$A$4:$C$54,3,FALSE),"ERROR")))</f>
        <v>ERROR</v>
      </c>
      <c r="H257" s="59" t="str">
        <f>+IF('liq finales'!C255="D",30,IF('liq finales'!C255="E",25,IF('liq finales'!C255="C",25,"ERROR")))</f>
        <v>ERROR</v>
      </c>
    </row>
    <row r="258" spans="1:8">
      <c r="A258">
        <f>+MONTH('liq finales'!$D$8)</f>
        <v>3</v>
      </c>
      <c r="B258">
        <f>+IF(YEAR('liq finales'!D256)&lt;YEAR('liq finales'!$D$7),DAYS360('liq finales'!$D$7,'liq finales'!$D$8)+1,DAYS360('liq finales'!D256,'liq finales'!$D$8)+1)</f>
        <v>90</v>
      </c>
      <c r="C258">
        <f>+IF(A258&lt;7,IF(('liq finales'!$D$7)&lt;'liq finales'!D256,DAYS360('liq finales'!D256,'liq finales'!$D$8)+1,DAYS360('liq finales'!$D$7,'liq finales'!$D$8)+1),0)</f>
        <v>90</v>
      </c>
      <c r="D258">
        <f>+IF(A258&gt;6,IF(('liq finales'!$D$7+180)&lt;'liq finales'!D256,DAYS360('liq finales'!D256,'liq finales'!$D$8),DAYS360('liq finales'!$D$7+180,'liq finales'!$D$8)),0)</f>
        <v>0</v>
      </c>
      <c r="E258">
        <f t="shared" si="3"/>
        <v>90</v>
      </c>
      <c r="F258" s="5" t="str">
        <f>+IF('liq finales'!C256="D",(0.81-$F$10/100),IF('liq finales'!C256="E",0.83,IF('liq finales'!C256="C",0.82,"ERROR")))</f>
        <v>ERROR</v>
      </c>
      <c r="G258" t="str">
        <f>+IF('liq finales'!C256="D",42,IF('liq finales'!C256="E",VLOOKUP('liq finales'!F256,TABLAS!$A$4:$C$54,2,FALSE),IF('liq finales'!C256="C",VLOOKUP('liq finales'!F256,TABLAS!$A$4:$C$54,3,FALSE),"ERROR")))</f>
        <v>ERROR</v>
      </c>
      <c r="H258" s="59" t="str">
        <f>+IF('liq finales'!C256="D",30,IF('liq finales'!C256="E",25,IF('liq finales'!C256="C",25,"ERROR")))</f>
        <v>ERROR</v>
      </c>
    </row>
    <row r="259" spans="1:8">
      <c r="A259">
        <f>+MONTH('liq finales'!$D$8)</f>
        <v>3</v>
      </c>
      <c r="B259">
        <f>+IF(YEAR('liq finales'!D257)&lt;YEAR('liq finales'!$D$7),DAYS360('liq finales'!$D$7,'liq finales'!$D$8)+1,DAYS360('liq finales'!D257,'liq finales'!$D$8)+1)</f>
        <v>90</v>
      </c>
      <c r="C259">
        <f>+IF(A259&lt;7,IF(('liq finales'!$D$7)&lt;'liq finales'!D257,DAYS360('liq finales'!D257,'liq finales'!$D$8)+1,DAYS360('liq finales'!$D$7,'liq finales'!$D$8)+1),0)</f>
        <v>90</v>
      </c>
      <c r="D259">
        <f>+IF(A259&gt;6,IF(('liq finales'!$D$7+180)&lt;'liq finales'!D257,DAYS360('liq finales'!D257,'liq finales'!$D$8),DAYS360('liq finales'!$D$7+180,'liq finales'!$D$8)),0)</f>
        <v>0</v>
      </c>
      <c r="E259">
        <f t="shared" si="3"/>
        <v>90</v>
      </c>
      <c r="F259" s="5" t="str">
        <f>+IF('liq finales'!C257="D",(0.81-$F$10/100),IF('liq finales'!C257="E",0.83,IF('liq finales'!C257="C",0.82,"ERROR")))</f>
        <v>ERROR</v>
      </c>
      <c r="G259" t="str">
        <f>+IF('liq finales'!C257="D",42,IF('liq finales'!C257="E",VLOOKUP('liq finales'!F257,TABLAS!$A$4:$C$54,2,FALSE),IF('liq finales'!C257="C",VLOOKUP('liq finales'!F257,TABLAS!$A$4:$C$54,3,FALSE),"ERROR")))</f>
        <v>ERROR</v>
      </c>
      <c r="H259" s="59" t="str">
        <f>+IF('liq finales'!C257="D",30,IF('liq finales'!C257="E",25,IF('liq finales'!C257="C",25,"ERROR")))</f>
        <v>ERROR</v>
      </c>
    </row>
    <row r="260" spans="1:8">
      <c r="A260">
        <f>+MONTH('liq finales'!$D$8)</f>
        <v>3</v>
      </c>
      <c r="B260">
        <f>+IF(YEAR('liq finales'!D258)&lt;YEAR('liq finales'!$D$7),DAYS360('liq finales'!$D$7,'liq finales'!$D$8)+1,DAYS360('liq finales'!D258,'liq finales'!$D$8)+1)</f>
        <v>90</v>
      </c>
      <c r="C260">
        <f>+IF(A260&lt;7,IF(('liq finales'!$D$7)&lt;'liq finales'!D258,DAYS360('liq finales'!D258,'liq finales'!$D$8)+1,DAYS360('liq finales'!$D$7,'liq finales'!$D$8)+1),0)</f>
        <v>90</v>
      </c>
      <c r="D260">
        <f>+IF(A260&gt;6,IF(('liq finales'!$D$7+180)&lt;'liq finales'!D258,DAYS360('liq finales'!D258,'liq finales'!$D$8),DAYS360('liq finales'!$D$7+180,'liq finales'!$D$8)),0)</f>
        <v>0</v>
      </c>
      <c r="E260">
        <f t="shared" si="3"/>
        <v>90</v>
      </c>
      <c r="F260" s="5" t="str">
        <f>+IF('liq finales'!C258="D",(0.81-$F$10/100),IF('liq finales'!C258="E",0.83,IF('liq finales'!C258="C",0.82,"ERROR")))</f>
        <v>ERROR</v>
      </c>
      <c r="G260" t="str">
        <f>+IF('liq finales'!C258="D",42,IF('liq finales'!C258="E",VLOOKUP('liq finales'!F258,TABLAS!$A$4:$C$54,2,FALSE),IF('liq finales'!C258="C",VLOOKUP('liq finales'!F258,TABLAS!$A$4:$C$54,3,FALSE),"ERROR")))</f>
        <v>ERROR</v>
      </c>
      <c r="H260" s="59" t="str">
        <f>+IF('liq finales'!C258="D",30,IF('liq finales'!C258="E",25,IF('liq finales'!C258="C",25,"ERROR")))</f>
        <v>ERROR</v>
      </c>
    </row>
    <row r="261" spans="1:8">
      <c r="A261">
        <f>+MONTH('liq finales'!$D$8)</f>
        <v>3</v>
      </c>
      <c r="B261">
        <f>+IF(YEAR('liq finales'!D259)&lt;YEAR('liq finales'!$D$7),DAYS360('liq finales'!$D$7,'liq finales'!$D$8)+1,DAYS360('liq finales'!D259,'liq finales'!$D$8)+1)</f>
        <v>90</v>
      </c>
      <c r="C261">
        <f>+IF(A261&lt;7,IF(('liq finales'!$D$7)&lt;'liq finales'!D259,DAYS360('liq finales'!D259,'liq finales'!$D$8)+1,DAYS360('liq finales'!$D$7,'liq finales'!$D$8)+1),0)</f>
        <v>90</v>
      </c>
      <c r="D261">
        <f>+IF(A261&gt;6,IF(('liq finales'!$D$7+180)&lt;'liq finales'!D259,DAYS360('liq finales'!D259,'liq finales'!$D$8),DAYS360('liq finales'!$D$7+180,'liq finales'!$D$8)),0)</f>
        <v>0</v>
      </c>
      <c r="E261">
        <f t="shared" si="3"/>
        <v>90</v>
      </c>
      <c r="F261" s="5" t="str">
        <f>+IF('liq finales'!C259="D",(0.81-$F$10/100),IF('liq finales'!C259="E",0.83,IF('liq finales'!C259="C",0.82,"ERROR")))</f>
        <v>ERROR</v>
      </c>
      <c r="G261" t="str">
        <f>+IF('liq finales'!C259="D",42,IF('liq finales'!C259="E",VLOOKUP('liq finales'!F259,TABLAS!$A$4:$C$54,2,FALSE),IF('liq finales'!C259="C",VLOOKUP('liq finales'!F259,TABLAS!$A$4:$C$54,3,FALSE),"ERROR")))</f>
        <v>ERROR</v>
      </c>
      <c r="H261" s="59" t="str">
        <f>+IF('liq finales'!C259="D",30,IF('liq finales'!C259="E",25,IF('liq finales'!C259="C",25,"ERROR")))</f>
        <v>ERROR</v>
      </c>
    </row>
    <row r="262" spans="1:8">
      <c r="A262">
        <f>+MONTH('liq finales'!$D$8)</f>
        <v>3</v>
      </c>
      <c r="B262">
        <f>+IF(YEAR('liq finales'!D260)&lt;YEAR('liq finales'!$D$7),DAYS360('liq finales'!$D$7,'liq finales'!$D$8)+1,DAYS360('liq finales'!D260,'liq finales'!$D$8)+1)</f>
        <v>90</v>
      </c>
      <c r="C262">
        <f>+IF(A262&lt;7,IF(('liq finales'!$D$7)&lt;'liq finales'!D260,DAYS360('liq finales'!D260,'liq finales'!$D$8)+1,DAYS360('liq finales'!$D$7,'liq finales'!$D$8)+1),0)</f>
        <v>90</v>
      </c>
      <c r="D262">
        <f>+IF(A262&gt;6,IF(('liq finales'!$D$7+180)&lt;'liq finales'!D260,DAYS360('liq finales'!D260,'liq finales'!$D$8),DAYS360('liq finales'!$D$7+180,'liq finales'!$D$8)),0)</f>
        <v>0</v>
      </c>
      <c r="E262">
        <f t="shared" si="3"/>
        <v>90</v>
      </c>
      <c r="F262" s="5" t="str">
        <f>+IF('liq finales'!C260="D",(0.81-$F$10/100),IF('liq finales'!C260="E",0.83,IF('liq finales'!C260="C",0.82,"ERROR")))</f>
        <v>ERROR</v>
      </c>
      <c r="G262" t="str">
        <f>+IF('liq finales'!C260="D",42,IF('liq finales'!C260="E",VLOOKUP('liq finales'!F260,TABLAS!$A$4:$C$54,2,FALSE),IF('liq finales'!C260="C",VLOOKUP('liq finales'!F260,TABLAS!$A$4:$C$54,3,FALSE),"ERROR")))</f>
        <v>ERROR</v>
      </c>
      <c r="H262" s="59" t="str">
        <f>+IF('liq finales'!C260="D",30,IF('liq finales'!C260="E",25,IF('liq finales'!C260="C",25,"ERROR")))</f>
        <v>ERROR</v>
      </c>
    </row>
    <row r="263" spans="1:8">
      <c r="A263">
        <f>+MONTH('liq finales'!$D$8)</f>
        <v>3</v>
      </c>
      <c r="B263">
        <f>+IF(YEAR('liq finales'!D261)&lt;YEAR('liq finales'!$D$7),DAYS360('liq finales'!$D$7,'liq finales'!$D$8)+1,DAYS360('liq finales'!D261,'liq finales'!$D$8)+1)</f>
        <v>90</v>
      </c>
      <c r="C263">
        <f>+IF(A263&lt;7,IF(('liq finales'!$D$7)&lt;'liq finales'!D261,DAYS360('liq finales'!D261,'liq finales'!$D$8)+1,DAYS360('liq finales'!$D$7,'liq finales'!$D$8)+1),0)</f>
        <v>90</v>
      </c>
      <c r="D263">
        <f>+IF(A263&gt;6,IF(('liq finales'!$D$7+180)&lt;'liq finales'!D261,DAYS360('liq finales'!D261,'liq finales'!$D$8),DAYS360('liq finales'!$D$7+180,'liq finales'!$D$8)),0)</f>
        <v>0</v>
      </c>
      <c r="E263">
        <f t="shared" si="3"/>
        <v>90</v>
      </c>
      <c r="F263" s="5" t="str">
        <f>+IF('liq finales'!C261="D",(0.81-$F$10/100),IF('liq finales'!C261="E",0.83,IF('liq finales'!C261="C",0.82,"ERROR")))</f>
        <v>ERROR</v>
      </c>
      <c r="G263" t="str">
        <f>+IF('liq finales'!C261="D",42,IF('liq finales'!C261="E",VLOOKUP('liq finales'!F261,TABLAS!$A$4:$C$54,2,FALSE),IF('liq finales'!C261="C",VLOOKUP('liq finales'!F261,TABLAS!$A$4:$C$54,3,FALSE),"ERROR")))</f>
        <v>ERROR</v>
      </c>
      <c r="H263" s="59" t="str">
        <f>+IF('liq finales'!C261="D",30,IF('liq finales'!C261="E",25,IF('liq finales'!C261="C",25,"ERROR")))</f>
        <v>ERROR</v>
      </c>
    </row>
    <row r="264" spans="1:8">
      <c r="A264">
        <f>+MONTH('liq finales'!$D$8)</f>
        <v>3</v>
      </c>
      <c r="B264">
        <f>+IF(YEAR('liq finales'!D262)&lt;YEAR('liq finales'!$D$7),DAYS360('liq finales'!$D$7,'liq finales'!$D$8)+1,DAYS360('liq finales'!D262,'liq finales'!$D$8)+1)</f>
        <v>90</v>
      </c>
      <c r="C264">
        <f>+IF(A264&lt;7,IF(('liq finales'!$D$7)&lt;'liq finales'!D262,DAYS360('liq finales'!D262,'liq finales'!$D$8)+1,DAYS360('liq finales'!$D$7,'liq finales'!$D$8)+1),0)</f>
        <v>90</v>
      </c>
      <c r="D264">
        <f>+IF(A264&gt;6,IF(('liq finales'!$D$7+180)&lt;'liq finales'!D262,DAYS360('liq finales'!D262,'liq finales'!$D$8),DAYS360('liq finales'!$D$7+180,'liq finales'!$D$8)),0)</f>
        <v>0</v>
      </c>
      <c r="E264">
        <f t="shared" si="3"/>
        <v>90</v>
      </c>
      <c r="F264" s="5" t="str">
        <f>+IF('liq finales'!C262="D",(0.81-$F$10/100),IF('liq finales'!C262="E",0.83,IF('liq finales'!C262="C",0.82,"ERROR")))</f>
        <v>ERROR</v>
      </c>
      <c r="G264" t="str">
        <f>+IF('liq finales'!C262="D",42,IF('liq finales'!C262="E",VLOOKUP('liq finales'!F262,TABLAS!$A$4:$C$54,2,FALSE),IF('liq finales'!C262="C",VLOOKUP('liq finales'!F262,TABLAS!$A$4:$C$54,3,FALSE),"ERROR")))</f>
        <v>ERROR</v>
      </c>
      <c r="H264" s="59" t="str">
        <f>+IF('liq finales'!C262="D",30,IF('liq finales'!C262="E",25,IF('liq finales'!C262="C",25,"ERROR")))</f>
        <v>ERROR</v>
      </c>
    </row>
    <row r="265" spans="1:8">
      <c r="A265">
        <f>+MONTH('liq finales'!$D$8)</f>
        <v>3</v>
      </c>
      <c r="B265">
        <f>+IF(YEAR('liq finales'!D263)&lt;YEAR('liq finales'!$D$7),DAYS360('liq finales'!$D$7,'liq finales'!$D$8)+1,DAYS360('liq finales'!D263,'liq finales'!$D$8)+1)</f>
        <v>90</v>
      </c>
      <c r="C265">
        <f>+IF(A265&lt;7,IF(('liq finales'!$D$7)&lt;'liq finales'!D263,DAYS360('liq finales'!D263,'liq finales'!$D$8)+1,DAYS360('liq finales'!$D$7,'liq finales'!$D$8)+1),0)</f>
        <v>90</v>
      </c>
      <c r="D265">
        <f>+IF(A265&gt;6,IF(('liq finales'!$D$7+180)&lt;'liq finales'!D263,DAYS360('liq finales'!D263,'liq finales'!$D$8),DAYS360('liq finales'!$D$7+180,'liq finales'!$D$8)),0)</f>
        <v>0</v>
      </c>
      <c r="E265">
        <f t="shared" si="3"/>
        <v>90</v>
      </c>
      <c r="F265" s="5" t="str">
        <f>+IF('liq finales'!C263="D",(0.81-$F$10/100),IF('liq finales'!C263="E",0.83,IF('liq finales'!C263="C",0.82,"ERROR")))</f>
        <v>ERROR</v>
      </c>
      <c r="G265" t="str">
        <f>+IF('liq finales'!C263="D",42,IF('liq finales'!C263="E",VLOOKUP('liq finales'!F263,TABLAS!$A$4:$C$54,2,FALSE),IF('liq finales'!C263="C",VLOOKUP('liq finales'!F263,TABLAS!$A$4:$C$54,3,FALSE),"ERROR")))</f>
        <v>ERROR</v>
      </c>
      <c r="H265" s="59" t="str">
        <f>+IF('liq finales'!C263="D",30,IF('liq finales'!C263="E",25,IF('liq finales'!C263="C",25,"ERROR")))</f>
        <v>ERROR</v>
      </c>
    </row>
    <row r="266" spans="1:8">
      <c r="A266">
        <f>+MONTH('liq finales'!$D$8)</f>
        <v>3</v>
      </c>
      <c r="B266">
        <f>+IF(YEAR('liq finales'!D264)&lt;YEAR('liq finales'!$D$7),DAYS360('liq finales'!$D$7,'liq finales'!$D$8)+1,DAYS360('liq finales'!D264,'liq finales'!$D$8)+1)</f>
        <v>90</v>
      </c>
      <c r="C266">
        <f>+IF(A266&lt;7,IF(('liq finales'!$D$7)&lt;'liq finales'!D264,DAYS360('liq finales'!D264,'liq finales'!$D$8)+1,DAYS360('liq finales'!$D$7,'liq finales'!$D$8)+1),0)</f>
        <v>90</v>
      </c>
      <c r="D266">
        <f>+IF(A266&gt;6,IF(('liq finales'!$D$7+180)&lt;'liq finales'!D264,DAYS360('liq finales'!D264,'liq finales'!$D$8),DAYS360('liq finales'!$D$7+180,'liq finales'!$D$8)),0)</f>
        <v>0</v>
      </c>
      <c r="E266">
        <f t="shared" si="3"/>
        <v>90</v>
      </c>
      <c r="F266" s="5" t="str">
        <f>+IF('liq finales'!C264="D",(0.81-$F$10/100),IF('liq finales'!C264="E",0.83,IF('liq finales'!C264="C",0.82,"ERROR")))</f>
        <v>ERROR</v>
      </c>
      <c r="G266" t="str">
        <f>+IF('liq finales'!C264="D",42,IF('liq finales'!C264="E",VLOOKUP('liq finales'!F264,TABLAS!$A$4:$C$54,2,FALSE),IF('liq finales'!C264="C",VLOOKUP('liq finales'!F264,TABLAS!$A$4:$C$54,3,FALSE),"ERROR")))</f>
        <v>ERROR</v>
      </c>
      <c r="H266" s="59" t="str">
        <f>+IF('liq finales'!C264="D",30,IF('liq finales'!C264="E",25,IF('liq finales'!C264="C",25,"ERROR")))</f>
        <v>ERROR</v>
      </c>
    </row>
    <row r="267" spans="1:8">
      <c r="A267">
        <f>+MONTH('liq finales'!$D$8)</f>
        <v>3</v>
      </c>
      <c r="B267">
        <f>+IF(YEAR('liq finales'!D265)&lt;YEAR('liq finales'!$D$7),DAYS360('liq finales'!$D$7,'liq finales'!$D$8)+1,DAYS360('liq finales'!D265,'liq finales'!$D$8)+1)</f>
        <v>90</v>
      </c>
      <c r="C267">
        <f>+IF(A267&lt;7,IF(('liq finales'!$D$7)&lt;'liq finales'!D265,DAYS360('liq finales'!D265,'liq finales'!$D$8)+1,DAYS360('liq finales'!$D$7,'liq finales'!$D$8)+1),0)</f>
        <v>90</v>
      </c>
      <c r="D267">
        <f>+IF(A267&gt;6,IF(('liq finales'!$D$7+180)&lt;'liq finales'!D265,DAYS360('liq finales'!D265,'liq finales'!$D$8),DAYS360('liq finales'!$D$7+180,'liq finales'!$D$8)),0)</f>
        <v>0</v>
      </c>
      <c r="E267">
        <f t="shared" si="3"/>
        <v>90</v>
      </c>
      <c r="F267" s="5" t="str">
        <f>+IF('liq finales'!C265="D",(0.81-$F$10/100),IF('liq finales'!C265="E",0.83,IF('liq finales'!C265="C",0.82,"ERROR")))</f>
        <v>ERROR</v>
      </c>
      <c r="G267" t="str">
        <f>+IF('liq finales'!C265="D",42,IF('liq finales'!C265="E",VLOOKUP('liq finales'!F265,TABLAS!$A$4:$C$54,2,FALSE),IF('liq finales'!C265="C",VLOOKUP('liq finales'!F265,TABLAS!$A$4:$C$54,3,FALSE),"ERROR")))</f>
        <v>ERROR</v>
      </c>
      <c r="H267" s="59" t="str">
        <f>+IF('liq finales'!C265="D",30,IF('liq finales'!C265="E",25,IF('liq finales'!C265="C",25,"ERROR")))</f>
        <v>ERROR</v>
      </c>
    </row>
    <row r="268" spans="1:8">
      <c r="A268">
        <f>+MONTH('liq finales'!$D$8)</f>
        <v>3</v>
      </c>
      <c r="B268">
        <f>+IF(YEAR('liq finales'!D266)&lt;YEAR('liq finales'!$D$7),DAYS360('liq finales'!$D$7,'liq finales'!$D$8)+1,DAYS360('liq finales'!D266,'liq finales'!$D$8)+1)</f>
        <v>90</v>
      </c>
      <c r="C268">
        <f>+IF(A268&lt;7,IF(('liq finales'!$D$7)&lt;'liq finales'!D266,DAYS360('liq finales'!D266,'liq finales'!$D$8)+1,DAYS360('liq finales'!$D$7,'liq finales'!$D$8)+1),0)</f>
        <v>90</v>
      </c>
      <c r="D268">
        <f>+IF(A268&gt;6,IF(('liq finales'!$D$7+180)&lt;'liq finales'!D266,DAYS360('liq finales'!D266,'liq finales'!$D$8),DAYS360('liq finales'!$D$7+180,'liq finales'!$D$8)),0)</f>
        <v>0</v>
      </c>
      <c r="E268">
        <f t="shared" si="3"/>
        <v>90</v>
      </c>
      <c r="F268" s="5" t="str">
        <f>+IF('liq finales'!C266="D",(0.81-$F$10/100),IF('liq finales'!C266="E",0.83,IF('liq finales'!C266="C",0.82,"ERROR")))</f>
        <v>ERROR</v>
      </c>
      <c r="G268" t="str">
        <f>+IF('liq finales'!C266="D",42,IF('liq finales'!C266="E",VLOOKUP('liq finales'!F266,TABLAS!$A$4:$C$54,2,FALSE),IF('liq finales'!C266="C",VLOOKUP('liq finales'!F266,TABLAS!$A$4:$C$54,3,FALSE),"ERROR")))</f>
        <v>ERROR</v>
      </c>
      <c r="H268" s="59" t="str">
        <f>+IF('liq finales'!C266="D",30,IF('liq finales'!C266="E",25,IF('liq finales'!C266="C",25,"ERROR")))</f>
        <v>ERROR</v>
      </c>
    </row>
    <row r="269" spans="1:8">
      <c r="A269">
        <f>+MONTH('liq finales'!$D$8)</f>
        <v>3</v>
      </c>
      <c r="B269">
        <f>+IF(YEAR('liq finales'!D267)&lt;YEAR('liq finales'!$D$7),DAYS360('liq finales'!$D$7,'liq finales'!$D$8)+1,DAYS360('liq finales'!D267,'liq finales'!$D$8)+1)</f>
        <v>90</v>
      </c>
      <c r="C269">
        <f>+IF(A269&lt;7,IF(('liq finales'!$D$7)&lt;'liq finales'!D267,DAYS360('liq finales'!D267,'liq finales'!$D$8)+1,DAYS360('liq finales'!$D$7,'liq finales'!$D$8)+1),0)</f>
        <v>90</v>
      </c>
      <c r="D269">
        <f>+IF(A269&gt;6,IF(('liq finales'!$D$7+180)&lt;'liq finales'!D267,DAYS360('liq finales'!D267,'liq finales'!$D$8),DAYS360('liq finales'!$D$7+180,'liq finales'!$D$8)),0)</f>
        <v>0</v>
      </c>
      <c r="E269">
        <f t="shared" ref="E269:E332" si="4">+C269+D269</f>
        <v>90</v>
      </c>
      <c r="F269" s="5" t="str">
        <f>+IF('liq finales'!C267="D",(0.81-$F$10/100),IF('liq finales'!C267="E",0.83,IF('liq finales'!C267="C",0.82,"ERROR")))</f>
        <v>ERROR</v>
      </c>
      <c r="G269" t="str">
        <f>+IF('liq finales'!C267="D",42,IF('liq finales'!C267="E",VLOOKUP('liq finales'!F267,TABLAS!$A$4:$C$54,2,FALSE),IF('liq finales'!C267="C",VLOOKUP('liq finales'!F267,TABLAS!$A$4:$C$54,3,FALSE),"ERROR")))</f>
        <v>ERROR</v>
      </c>
      <c r="H269" s="59" t="str">
        <f>+IF('liq finales'!C267="D",30,IF('liq finales'!C267="E",25,IF('liq finales'!C267="C",25,"ERROR")))</f>
        <v>ERROR</v>
      </c>
    </row>
    <row r="270" spans="1:8">
      <c r="A270">
        <f>+MONTH('liq finales'!$D$8)</f>
        <v>3</v>
      </c>
      <c r="B270">
        <f>+IF(YEAR('liq finales'!D268)&lt;YEAR('liq finales'!$D$7),DAYS360('liq finales'!$D$7,'liq finales'!$D$8)+1,DAYS360('liq finales'!D268,'liq finales'!$D$8)+1)</f>
        <v>90</v>
      </c>
      <c r="C270">
        <f>+IF(A270&lt;7,IF(('liq finales'!$D$7)&lt;'liq finales'!D268,DAYS360('liq finales'!D268,'liq finales'!$D$8)+1,DAYS360('liq finales'!$D$7,'liq finales'!$D$8)+1),0)</f>
        <v>90</v>
      </c>
      <c r="D270">
        <f>+IF(A270&gt;6,IF(('liq finales'!$D$7+180)&lt;'liq finales'!D268,DAYS360('liq finales'!D268,'liq finales'!$D$8),DAYS360('liq finales'!$D$7+180,'liq finales'!$D$8)),0)</f>
        <v>0</v>
      </c>
      <c r="E270">
        <f t="shared" si="4"/>
        <v>90</v>
      </c>
      <c r="F270" s="5" t="str">
        <f>+IF('liq finales'!C268="D",(0.81-$F$10/100),IF('liq finales'!C268="E",0.83,IF('liq finales'!C268="C",0.82,"ERROR")))</f>
        <v>ERROR</v>
      </c>
      <c r="G270" t="str">
        <f>+IF('liq finales'!C268="D",42,IF('liq finales'!C268="E",VLOOKUP('liq finales'!F268,TABLAS!$A$4:$C$54,2,FALSE),IF('liq finales'!C268="C",VLOOKUP('liq finales'!F268,TABLAS!$A$4:$C$54,3,FALSE),"ERROR")))</f>
        <v>ERROR</v>
      </c>
      <c r="H270" s="59" t="str">
        <f>+IF('liq finales'!C268="D",30,IF('liq finales'!C268="E",25,IF('liq finales'!C268="C",25,"ERROR")))</f>
        <v>ERROR</v>
      </c>
    </row>
    <row r="271" spans="1:8">
      <c r="A271">
        <f>+MONTH('liq finales'!$D$8)</f>
        <v>3</v>
      </c>
      <c r="B271">
        <f>+IF(YEAR('liq finales'!D269)&lt;YEAR('liq finales'!$D$7),DAYS360('liq finales'!$D$7,'liq finales'!$D$8)+1,DAYS360('liq finales'!D269,'liq finales'!$D$8)+1)</f>
        <v>90</v>
      </c>
      <c r="C271">
        <f>+IF(A271&lt;7,IF(('liq finales'!$D$7)&lt;'liq finales'!D269,DAYS360('liq finales'!D269,'liq finales'!$D$8)+1,DAYS360('liq finales'!$D$7,'liq finales'!$D$8)+1),0)</f>
        <v>90</v>
      </c>
      <c r="D271">
        <f>+IF(A271&gt;6,IF(('liq finales'!$D$7+180)&lt;'liq finales'!D269,DAYS360('liq finales'!D269,'liq finales'!$D$8),DAYS360('liq finales'!$D$7+180,'liq finales'!$D$8)),0)</f>
        <v>0</v>
      </c>
      <c r="E271">
        <f t="shared" si="4"/>
        <v>90</v>
      </c>
      <c r="F271" s="5" t="str">
        <f>+IF('liq finales'!C269="D",(0.81-$F$10/100),IF('liq finales'!C269="E",0.83,IF('liq finales'!C269="C",0.82,"ERROR")))</f>
        <v>ERROR</v>
      </c>
      <c r="G271" t="str">
        <f>+IF('liq finales'!C269="D",42,IF('liq finales'!C269="E",VLOOKUP('liq finales'!F269,TABLAS!$A$4:$C$54,2,FALSE),IF('liq finales'!C269="C",VLOOKUP('liq finales'!F269,TABLAS!$A$4:$C$54,3,FALSE),"ERROR")))</f>
        <v>ERROR</v>
      </c>
      <c r="H271" s="59" t="str">
        <f>+IF('liq finales'!C269="D",30,IF('liq finales'!C269="E",25,IF('liq finales'!C269="C",25,"ERROR")))</f>
        <v>ERROR</v>
      </c>
    </row>
    <row r="272" spans="1:8">
      <c r="A272">
        <f>+MONTH('liq finales'!$D$8)</f>
        <v>3</v>
      </c>
      <c r="B272">
        <f>+IF(YEAR('liq finales'!D270)&lt;YEAR('liq finales'!$D$7),DAYS360('liq finales'!$D$7,'liq finales'!$D$8)+1,DAYS360('liq finales'!D270,'liq finales'!$D$8)+1)</f>
        <v>90</v>
      </c>
      <c r="C272">
        <f>+IF(A272&lt;7,IF(('liq finales'!$D$7)&lt;'liq finales'!D270,DAYS360('liq finales'!D270,'liq finales'!$D$8)+1,DAYS360('liq finales'!$D$7,'liq finales'!$D$8)+1),0)</f>
        <v>90</v>
      </c>
      <c r="D272">
        <f>+IF(A272&gt;6,IF(('liq finales'!$D$7+180)&lt;'liq finales'!D270,DAYS360('liq finales'!D270,'liq finales'!$D$8),DAYS360('liq finales'!$D$7+180,'liq finales'!$D$8)),0)</f>
        <v>0</v>
      </c>
      <c r="E272">
        <f t="shared" si="4"/>
        <v>90</v>
      </c>
      <c r="F272" s="5" t="str">
        <f>+IF('liq finales'!C270="D",(0.81-$F$10/100),IF('liq finales'!C270="E",0.83,IF('liq finales'!C270="C",0.82,"ERROR")))</f>
        <v>ERROR</v>
      </c>
      <c r="G272" t="str">
        <f>+IF('liq finales'!C270="D",42,IF('liq finales'!C270="E",VLOOKUP('liq finales'!F270,TABLAS!$A$4:$C$54,2,FALSE),IF('liq finales'!C270="C",VLOOKUP('liq finales'!F270,TABLAS!$A$4:$C$54,3,FALSE),"ERROR")))</f>
        <v>ERROR</v>
      </c>
      <c r="H272" s="59" t="str">
        <f>+IF('liq finales'!C270="D",30,IF('liq finales'!C270="E",25,IF('liq finales'!C270="C",25,"ERROR")))</f>
        <v>ERROR</v>
      </c>
    </row>
    <row r="273" spans="1:8">
      <c r="A273">
        <f>+MONTH('liq finales'!$D$8)</f>
        <v>3</v>
      </c>
      <c r="B273">
        <f>+IF(YEAR('liq finales'!D271)&lt;YEAR('liq finales'!$D$7),DAYS360('liq finales'!$D$7,'liq finales'!$D$8)+1,DAYS360('liq finales'!D271,'liq finales'!$D$8)+1)</f>
        <v>90</v>
      </c>
      <c r="C273">
        <f>+IF(A273&lt;7,IF(('liq finales'!$D$7)&lt;'liq finales'!D271,DAYS360('liq finales'!D271,'liq finales'!$D$8)+1,DAYS360('liq finales'!$D$7,'liq finales'!$D$8)+1),0)</f>
        <v>90</v>
      </c>
      <c r="D273">
        <f>+IF(A273&gt;6,IF(('liq finales'!$D$7+180)&lt;'liq finales'!D271,DAYS360('liq finales'!D271,'liq finales'!$D$8),DAYS360('liq finales'!$D$7+180,'liq finales'!$D$8)),0)</f>
        <v>0</v>
      </c>
      <c r="E273">
        <f t="shared" si="4"/>
        <v>90</v>
      </c>
      <c r="F273" s="5" t="str">
        <f>+IF('liq finales'!C271="D",(0.81-$F$10/100),IF('liq finales'!C271="E",0.83,IF('liq finales'!C271="C",0.82,"ERROR")))</f>
        <v>ERROR</v>
      </c>
      <c r="G273" t="str">
        <f>+IF('liq finales'!C271="D",42,IF('liq finales'!C271="E",VLOOKUP('liq finales'!F271,TABLAS!$A$4:$C$54,2,FALSE),IF('liq finales'!C271="C",VLOOKUP('liq finales'!F271,TABLAS!$A$4:$C$54,3,FALSE),"ERROR")))</f>
        <v>ERROR</v>
      </c>
      <c r="H273" s="59" t="str">
        <f>+IF('liq finales'!C271="D",30,IF('liq finales'!C271="E",25,IF('liq finales'!C271="C",25,"ERROR")))</f>
        <v>ERROR</v>
      </c>
    </row>
    <row r="274" spans="1:8">
      <c r="A274">
        <f>+MONTH('liq finales'!$D$8)</f>
        <v>3</v>
      </c>
      <c r="B274">
        <f>+IF(YEAR('liq finales'!D272)&lt;YEAR('liq finales'!$D$7),DAYS360('liq finales'!$D$7,'liq finales'!$D$8)+1,DAYS360('liq finales'!D272,'liq finales'!$D$8)+1)</f>
        <v>90</v>
      </c>
      <c r="C274">
        <f>+IF(A274&lt;7,IF(('liq finales'!$D$7)&lt;'liq finales'!D272,DAYS360('liq finales'!D272,'liq finales'!$D$8)+1,DAYS360('liq finales'!$D$7,'liq finales'!$D$8)+1),0)</f>
        <v>90</v>
      </c>
      <c r="D274">
        <f>+IF(A274&gt;6,IF(('liq finales'!$D$7+180)&lt;'liq finales'!D272,DAYS360('liq finales'!D272,'liq finales'!$D$8),DAYS360('liq finales'!$D$7+180,'liq finales'!$D$8)),0)</f>
        <v>0</v>
      </c>
      <c r="E274">
        <f t="shared" si="4"/>
        <v>90</v>
      </c>
      <c r="F274" s="5" t="str">
        <f>+IF('liq finales'!C272="D",(0.81-$F$10/100),IF('liq finales'!C272="E",0.83,IF('liq finales'!C272="C",0.82,"ERROR")))</f>
        <v>ERROR</v>
      </c>
      <c r="G274" t="str">
        <f>+IF('liq finales'!C272="D",42,IF('liq finales'!C272="E",VLOOKUP('liq finales'!F272,TABLAS!$A$4:$C$54,2,FALSE),IF('liq finales'!C272="C",VLOOKUP('liq finales'!F272,TABLAS!$A$4:$C$54,3,FALSE),"ERROR")))</f>
        <v>ERROR</v>
      </c>
      <c r="H274" s="59" t="str">
        <f>+IF('liq finales'!C272="D",30,IF('liq finales'!C272="E",25,IF('liq finales'!C272="C",25,"ERROR")))</f>
        <v>ERROR</v>
      </c>
    </row>
    <row r="275" spans="1:8">
      <c r="A275">
        <f>+MONTH('liq finales'!$D$8)</f>
        <v>3</v>
      </c>
      <c r="B275">
        <f>+IF(YEAR('liq finales'!D273)&lt;YEAR('liq finales'!$D$7),DAYS360('liq finales'!$D$7,'liq finales'!$D$8)+1,DAYS360('liq finales'!D273,'liq finales'!$D$8)+1)</f>
        <v>90</v>
      </c>
      <c r="C275">
        <f>+IF(A275&lt;7,IF(('liq finales'!$D$7)&lt;'liq finales'!D273,DAYS360('liq finales'!D273,'liq finales'!$D$8)+1,DAYS360('liq finales'!$D$7,'liq finales'!$D$8)+1),0)</f>
        <v>90</v>
      </c>
      <c r="D275">
        <f>+IF(A275&gt;6,IF(('liq finales'!$D$7+180)&lt;'liq finales'!D273,DAYS360('liq finales'!D273,'liq finales'!$D$8),DAYS360('liq finales'!$D$7+180,'liq finales'!$D$8)),0)</f>
        <v>0</v>
      </c>
      <c r="E275">
        <f t="shared" si="4"/>
        <v>90</v>
      </c>
      <c r="F275" s="5" t="str">
        <f>+IF('liq finales'!C273="D",(0.81-$F$10/100),IF('liq finales'!C273="E",0.83,IF('liq finales'!C273="C",0.82,"ERROR")))</f>
        <v>ERROR</v>
      </c>
      <c r="G275" t="str">
        <f>+IF('liq finales'!C273="D",42,IF('liq finales'!C273="E",VLOOKUP('liq finales'!F273,TABLAS!$A$4:$C$54,2,FALSE),IF('liq finales'!C273="C",VLOOKUP('liq finales'!F273,TABLAS!$A$4:$C$54,3,FALSE),"ERROR")))</f>
        <v>ERROR</v>
      </c>
      <c r="H275" s="59" t="str">
        <f>+IF('liq finales'!C273="D",30,IF('liq finales'!C273="E",25,IF('liq finales'!C273="C",25,"ERROR")))</f>
        <v>ERROR</v>
      </c>
    </row>
    <row r="276" spans="1:8">
      <c r="A276">
        <f>+MONTH('liq finales'!$D$8)</f>
        <v>3</v>
      </c>
      <c r="B276">
        <f>+IF(YEAR('liq finales'!D274)&lt;YEAR('liq finales'!$D$7),DAYS360('liq finales'!$D$7,'liq finales'!$D$8)+1,DAYS360('liq finales'!D274,'liq finales'!$D$8)+1)</f>
        <v>90</v>
      </c>
      <c r="C276">
        <f>+IF(A276&lt;7,IF(('liq finales'!$D$7)&lt;'liq finales'!D274,DAYS360('liq finales'!D274,'liq finales'!$D$8)+1,DAYS360('liq finales'!$D$7,'liq finales'!$D$8)+1),0)</f>
        <v>90</v>
      </c>
      <c r="D276">
        <f>+IF(A276&gt;6,IF(('liq finales'!$D$7+180)&lt;'liq finales'!D274,DAYS360('liq finales'!D274,'liq finales'!$D$8),DAYS360('liq finales'!$D$7+180,'liq finales'!$D$8)),0)</f>
        <v>0</v>
      </c>
      <c r="E276">
        <f t="shared" si="4"/>
        <v>90</v>
      </c>
      <c r="F276" s="5" t="str">
        <f>+IF('liq finales'!C274="D",(0.81-$F$10/100),IF('liq finales'!C274="E",0.83,IF('liq finales'!C274="C",0.82,"ERROR")))</f>
        <v>ERROR</v>
      </c>
      <c r="G276" t="str">
        <f>+IF('liq finales'!C274="D",42,IF('liq finales'!C274="E",VLOOKUP('liq finales'!F274,TABLAS!$A$4:$C$54,2,FALSE),IF('liq finales'!C274="C",VLOOKUP('liq finales'!F274,TABLAS!$A$4:$C$54,3,FALSE),"ERROR")))</f>
        <v>ERROR</v>
      </c>
      <c r="H276" s="59" t="str">
        <f>+IF('liq finales'!C274="D",30,IF('liq finales'!C274="E",25,IF('liq finales'!C274="C",25,"ERROR")))</f>
        <v>ERROR</v>
      </c>
    </row>
    <row r="277" spans="1:8">
      <c r="A277">
        <f>+MONTH('liq finales'!$D$8)</f>
        <v>3</v>
      </c>
      <c r="B277">
        <f>+IF(YEAR('liq finales'!D275)&lt;YEAR('liq finales'!$D$7),DAYS360('liq finales'!$D$7,'liq finales'!$D$8)+1,DAYS360('liq finales'!D275,'liq finales'!$D$8)+1)</f>
        <v>90</v>
      </c>
      <c r="C277">
        <f>+IF(A277&lt;7,IF(('liq finales'!$D$7)&lt;'liq finales'!D275,DAYS360('liq finales'!D275,'liq finales'!$D$8)+1,DAYS360('liq finales'!$D$7,'liq finales'!$D$8)+1),0)</f>
        <v>90</v>
      </c>
      <c r="D277">
        <f>+IF(A277&gt;6,IF(('liq finales'!$D$7+180)&lt;'liq finales'!D275,DAYS360('liq finales'!D275,'liq finales'!$D$8),DAYS360('liq finales'!$D$7+180,'liq finales'!$D$8)),0)</f>
        <v>0</v>
      </c>
      <c r="E277">
        <f t="shared" si="4"/>
        <v>90</v>
      </c>
      <c r="F277" s="5" t="str">
        <f>+IF('liq finales'!C275="D",(0.81-$F$10/100),IF('liq finales'!C275="E",0.83,IF('liq finales'!C275="C",0.82,"ERROR")))</f>
        <v>ERROR</v>
      </c>
      <c r="G277" t="str">
        <f>+IF('liq finales'!C275="D",42,IF('liq finales'!C275="E",VLOOKUP('liq finales'!F275,TABLAS!$A$4:$C$54,2,FALSE),IF('liq finales'!C275="C",VLOOKUP('liq finales'!F275,TABLAS!$A$4:$C$54,3,FALSE),"ERROR")))</f>
        <v>ERROR</v>
      </c>
      <c r="H277" s="59" t="str">
        <f>+IF('liq finales'!C275="D",30,IF('liq finales'!C275="E",25,IF('liq finales'!C275="C",25,"ERROR")))</f>
        <v>ERROR</v>
      </c>
    </row>
    <row r="278" spans="1:8">
      <c r="A278">
        <f>+MONTH('liq finales'!$D$8)</f>
        <v>3</v>
      </c>
      <c r="B278">
        <f>+IF(YEAR('liq finales'!D276)&lt;YEAR('liq finales'!$D$7),DAYS360('liq finales'!$D$7,'liq finales'!$D$8)+1,DAYS360('liq finales'!D276,'liq finales'!$D$8)+1)</f>
        <v>90</v>
      </c>
      <c r="C278">
        <f>+IF(A278&lt;7,IF(('liq finales'!$D$7)&lt;'liq finales'!D276,DAYS360('liq finales'!D276,'liq finales'!$D$8)+1,DAYS360('liq finales'!$D$7,'liq finales'!$D$8)+1),0)</f>
        <v>90</v>
      </c>
      <c r="D278">
        <f>+IF(A278&gt;6,IF(('liq finales'!$D$7+180)&lt;'liq finales'!D276,DAYS360('liq finales'!D276,'liq finales'!$D$8),DAYS360('liq finales'!$D$7+180,'liq finales'!$D$8)),0)</f>
        <v>0</v>
      </c>
      <c r="E278">
        <f t="shared" si="4"/>
        <v>90</v>
      </c>
      <c r="F278" s="5" t="str">
        <f>+IF('liq finales'!C276="D",(0.81-$F$10/100),IF('liq finales'!C276="E",0.83,IF('liq finales'!C276="C",0.82,"ERROR")))</f>
        <v>ERROR</v>
      </c>
      <c r="G278" t="str">
        <f>+IF('liq finales'!C276="D",42,IF('liq finales'!C276="E",VLOOKUP('liq finales'!F276,TABLAS!$A$4:$C$54,2,FALSE),IF('liq finales'!C276="C",VLOOKUP('liq finales'!F276,TABLAS!$A$4:$C$54,3,FALSE),"ERROR")))</f>
        <v>ERROR</v>
      </c>
      <c r="H278" s="59" t="str">
        <f>+IF('liq finales'!C276="D",30,IF('liq finales'!C276="E",25,IF('liq finales'!C276="C",25,"ERROR")))</f>
        <v>ERROR</v>
      </c>
    </row>
    <row r="279" spans="1:8">
      <c r="A279">
        <f>+MONTH('liq finales'!$D$8)</f>
        <v>3</v>
      </c>
      <c r="B279">
        <f>+IF(YEAR('liq finales'!D277)&lt;YEAR('liq finales'!$D$7),DAYS360('liq finales'!$D$7,'liq finales'!$D$8)+1,DAYS360('liq finales'!D277,'liq finales'!$D$8)+1)</f>
        <v>90</v>
      </c>
      <c r="C279">
        <f>+IF(A279&lt;7,IF(('liq finales'!$D$7)&lt;'liq finales'!D277,DAYS360('liq finales'!D277,'liq finales'!$D$8)+1,DAYS360('liq finales'!$D$7,'liq finales'!$D$8)+1),0)</f>
        <v>90</v>
      </c>
      <c r="D279">
        <f>+IF(A279&gt;6,IF(('liq finales'!$D$7+180)&lt;'liq finales'!D277,DAYS360('liq finales'!D277,'liq finales'!$D$8),DAYS360('liq finales'!$D$7+180,'liq finales'!$D$8)),0)</f>
        <v>0</v>
      </c>
      <c r="E279">
        <f t="shared" si="4"/>
        <v>90</v>
      </c>
      <c r="F279" s="5" t="str">
        <f>+IF('liq finales'!C277="D",(0.81-$F$10/100),IF('liq finales'!C277="E",0.83,IF('liq finales'!C277="C",0.82,"ERROR")))</f>
        <v>ERROR</v>
      </c>
      <c r="G279" t="str">
        <f>+IF('liq finales'!C277="D",42,IF('liq finales'!C277="E",VLOOKUP('liq finales'!F277,TABLAS!$A$4:$C$54,2,FALSE),IF('liq finales'!C277="C",VLOOKUP('liq finales'!F277,TABLAS!$A$4:$C$54,3,FALSE),"ERROR")))</f>
        <v>ERROR</v>
      </c>
      <c r="H279" s="59" t="str">
        <f>+IF('liq finales'!C277="D",30,IF('liq finales'!C277="E",25,IF('liq finales'!C277="C",25,"ERROR")))</f>
        <v>ERROR</v>
      </c>
    </row>
    <row r="280" spans="1:8">
      <c r="A280">
        <f>+MONTH('liq finales'!$D$8)</f>
        <v>3</v>
      </c>
      <c r="B280">
        <f>+IF(YEAR('liq finales'!D278)&lt;YEAR('liq finales'!$D$7),DAYS360('liq finales'!$D$7,'liq finales'!$D$8)+1,DAYS360('liq finales'!D278,'liq finales'!$D$8)+1)</f>
        <v>90</v>
      </c>
      <c r="C280">
        <f>+IF(A280&lt;7,IF(('liq finales'!$D$7)&lt;'liq finales'!D278,DAYS360('liq finales'!D278,'liq finales'!$D$8)+1,DAYS360('liq finales'!$D$7,'liq finales'!$D$8)+1),0)</f>
        <v>90</v>
      </c>
      <c r="D280">
        <f>+IF(A280&gt;6,IF(('liq finales'!$D$7+180)&lt;'liq finales'!D278,DAYS360('liq finales'!D278,'liq finales'!$D$8),DAYS360('liq finales'!$D$7+180,'liq finales'!$D$8)),0)</f>
        <v>0</v>
      </c>
      <c r="E280">
        <f t="shared" si="4"/>
        <v>90</v>
      </c>
      <c r="F280" s="5" t="str">
        <f>+IF('liq finales'!C278="D",(0.81-$F$10/100),IF('liq finales'!C278="E",0.83,IF('liq finales'!C278="C",0.82,"ERROR")))</f>
        <v>ERROR</v>
      </c>
      <c r="G280" t="str">
        <f>+IF('liq finales'!C278="D",42,IF('liq finales'!C278="E",VLOOKUP('liq finales'!F278,TABLAS!$A$4:$C$54,2,FALSE),IF('liq finales'!C278="C",VLOOKUP('liq finales'!F278,TABLAS!$A$4:$C$54,3,FALSE),"ERROR")))</f>
        <v>ERROR</v>
      </c>
      <c r="H280" s="59" t="str">
        <f>+IF('liq finales'!C278="D",30,IF('liq finales'!C278="E",25,IF('liq finales'!C278="C",25,"ERROR")))</f>
        <v>ERROR</v>
      </c>
    </row>
    <row r="281" spans="1:8">
      <c r="A281">
        <f>+MONTH('liq finales'!$D$8)</f>
        <v>3</v>
      </c>
      <c r="B281">
        <f>+IF(YEAR('liq finales'!D279)&lt;YEAR('liq finales'!$D$7),DAYS360('liq finales'!$D$7,'liq finales'!$D$8)+1,DAYS360('liq finales'!D279,'liq finales'!$D$8)+1)</f>
        <v>90</v>
      </c>
      <c r="C281">
        <f>+IF(A281&lt;7,IF(('liq finales'!$D$7)&lt;'liq finales'!D279,DAYS360('liq finales'!D279,'liq finales'!$D$8)+1,DAYS360('liq finales'!$D$7,'liq finales'!$D$8)+1),0)</f>
        <v>90</v>
      </c>
      <c r="D281">
        <f>+IF(A281&gt;6,IF(('liq finales'!$D$7+180)&lt;'liq finales'!D279,DAYS360('liq finales'!D279,'liq finales'!$D$8),DAYS360('liq finales'!$D$7+180,'liq finales'!$D$8)),0)</f>
        <v>0</v>
      </c>
      <c r="E281">
        <f t="shared" si="4"/>
        <v>90</v>
      </c>
      <c r="F281" s="5" t="str">
        <f>+IF('liq finales'!C279="D",(0.81-$F$10/100),IF('liq finales'!C279="E",0.83,IF('liq finales'!C279="C",0.82,"ERROR")))</f>
        <v>ERROR</v>
      </c>
      <c r="G281" t="str">
        <f>+IF('liq finales'!C279="D",42,IF('liq finales'!C279="E",VLOOKUP('liq finales'!F279,TABLAS!$A$4:$C$54,2,FALSE),IF('liq finales'!C279="C",VLOOKUP('liq finales'!F279,TABLAS!$A$4:$C$54,3,FALSE),"ERROR")))</f>
        <v>ERROR</v>
      </c>
      <c r="H281" s="59" t="str">
        <f>+IF('liq finales'!C279="D",30,IF('liq finales'!C279="E",25,IF('liq finales'!C279="C",25,"ERROR")))</f>
        <v>ERROR</v>
      </c>
    </row>
    <row r="282" spans="1:8">
      <c r="A282">
        <f>+MONTH('liq finales'!$D$8)</f>
        <v>3</v>
      </c>
      <c r="B282">
        <f>+IF(YEAR('liq finales'!D280)&lt;YEAR('liq finales'!$D$7),DAYS360('liq finales'!$D$7,'liq finales'!$D$8)+1,DAYS360('liq finales'!D280,'liq finales'!$D$8)+1)</f>
        <v>90</v>
      </c>
      <c r="C282">
        <f>+IF(A282&lt;7,IF(('liq finales'!$D$7)&lt;'liq finales'!D280,DAYS360('liq finales'!D280,'liq finales'!$D$8)+1,DAYS360('liq finales'!$D$7,'liq finales'!$D$8)+1),0)</f>
        <v>90</v>
      </c>
      <c r="D282">
        <f>+IF(A282&gt;6,IF(('liq finales'!$D$7+180)&lt;'liq finales'!D280,DAYS360('liq finales'!D280,'liq finales'!$D$8),DAYS360('liq finales'!$D$7+180,'liq finales'!$D$8)),0)</f>
        <v>0</v>
      </c>
      <c r="E282">
        <f t="shared" si="4"/>
        <v>90</v>
      </c>
      <c r="F282" s="5" t="str">
        <f>+IF('liq finales'!C280="D",(0.81-$F$10/100),IF('liq finales'!C280="E",0.83,IF('liq finales'!C280="C",0.82,"ERROR")))</f>
        <v>ERROR</v>
      </c>
      <c r="G282" t="str">
        <f>+IF('liq finales'!C280="D",42,IF('liq finales'!C280="E",VLOOKUP('liq finales'!F280,TABLAS!$A$4:$C$54,2,FALSE),IF('liq finales'!C280="C",VLOOKUP('liq finales'!F280,TABLAS!$A$4:$C$54,3,FALSE),"ERROR")))</f>
        <v>ERROR</v>
      </c>
      <c r="H282" s="59" t="str">
        <f>+IF('liq finales'!C280="D",30,IF('liq finales'!C280="E",25,IF('liq finales'!C280="C",25,"ERROR")))</f>
        <v>ERROR</v>
      </c>
    </row>
    <row r="283" spans="1:8">
      <c r="A283">
        <f>+MONTH('liq finales'!$D$8)</f>
        <v>3</v>
      </c>
      <c r="B283">
        <f>+IF(YEAR('liq finales'!D281)&lt;YEAR('liq finales'!$D$7),DAYS360('liq finales'!$D$7,'liq finales'!$D$8)+1,DAYS360('liq finales'!D281,'liq finales'!$D$8)+1)</f>
        <v>90</v>
      </c>
      <c r="C283">
        <f>+IF(A283&lt;7,IF(('liq finales'!$D$7)&lt;'liq finales'!D281,DAYS360('liq finales'!D281,'liq finales'!$D$8)+1,DAYS360('liq finales'!$D$7,'liq finales'!$D$8)+1),0)</f>
        <v>90</v>
      </c>
      <c r="D283">
        <f>+IF(A283&gt;6,IF(('liq finales'!$D$7+180)&lt;'liq finales'!D281,DAYS360('liq finales'!D281,'liq finales'!$D$8),DAYS360('liq finales'!$D$7+180,'liq finales'!$D$8)),0)</f>
        <v>0</v>
      </c>
      <c r="E283">
        <f t="shared" si="4"/>
        <v>90</v>
      </c>
      <c r="F283" s="5" t="str">
        <f>+IF('liq finales'!C281="D",(0.81-$F$10/100),IF('liq finales'!C281="E",0.83,IF('liq finales'!C281="C",0.82,"ERROR")))</f>
        <v>ERROR</v>
      </c>
      <c r="G283" t="str">
        <f>+IF('liq finales'!C281="D",42,IF('liq finales'!C281="E",VLOOKUP('liq finales'!F281,TABLAS!$A$4:$C$54,2,FALSE),IF('liq finales'!C281="C",VLOOKUP('liq finales'!F281,TABLAS!$A$4:$C$54,3,FALSE),"ERROR")))</f>
        <v>ERROR</v>
      </c>
      <c r="H283" s="59" t="str">
        <f>+IF('liq finales'!C281="D",30,IF('liq finales'!C281="E",25,IF('liq finales'!C281="C",25,"ERROR")))</f>
        <v>ERROR</v>
      </c>
    </row>
    <row r="284" spans="1:8">
      <c r="A284">
        <f>+MONTH('liq finales'!$D$8)</f>
        <v>3</v>
      </c>
      <c r="B284">
        <f>+IF(YEAR('liq finales'!D282)&lt;YEAR('liq finales'!$D$7),DAYS360('liq finales'!$D$7,'liq finales'!$D$8)+1,DAYS360('liq finales'!D282,'liq finales'!$D$8)+1)</f>
        <v>90</v>
      </c>
      <c r="C284">
        <f>+IF(A284&lt;7,IF(('liq finales'!$D$7)&lt;'liq finales'!D282,DAYS360('liq finales'!D282,'liq finales'!$D$8)+1,DAYS360('liq finales'!$D$7,'liq finales'!$D$8)+1),0)</f>
        <v>90</v>
      </c>
      <c r="D284">
        <f>+IF(A284&gt;6,IF(('liq finales'!$D$7+180)&lt;'liq finales'!D282,DAYS360('liq finales'!D282,'liq finales'!$D$8),DAYS360('liq finales'!$D$7+180,'liq finales'!$D$8)),0)</f>
        <v>0</v>
      </c>
      <c r="E284">
        <f t="shared" si="4"/>
        <v>90</v>
      </c>
      <c r="F284" s="5" t="str">
        <f>+IF('liq finales'!C282="D",(0.81-$F$10/100),IF('liq finales'!C282="E",0.83,IF('liq finales'!C282="C",0.82,"ERROR")))</f>
        <v>ERROR</v>
      </c>
      <c r="G284" t="str">
        <f>+IF('liq finales'!C282="D",42,IF('liq finales'!C282="E",VLOOKUP('liq finales'!F282,TABLAS!$A$4:$C$54,2,FALSE),IF('liq finales'!C282="C",VLOOKUP('liq finales'!F282,TABLAS!$A$4:$C$54,3,FALSE),"ERROR")))</f>
        <v>ERROR</v>
      </c>
      <c r="H284" s="59" t="str">
        <f>+IF('liq finales'!C282="D",30,IF('liq finales'!C282="E",25,IF('liq finales'!C282="C",25,"ERROR")))</f>
        <v>ERROR</v>
      </c>
    </row>
    <row r="285" spans="1:8">
      <c r="A285">
        <f>+MONTH('liq finales'!$D$8)</f>
        <v>3</v>
      </c>
      <c r="B285">
        <f>+IF(YEAR('liq finales'!D283)&lt;YEAR('liq finales'!$D$7),DAYS360('liq finales'!$D$7,'liq finales'!$D$8)+1,DAYS360('liq finales'!D283,'liq finales'!$D$8)+1)</f>
        <v>90</v>
      </c>
      <c r="C285">
        <f>+IF(A285&lt;7,IF(('liq finales'!$D$7)&lt;'liq finales'!D283,DAYS360('liq finales'!D283,'liq finales'!$D$8)+1,DAYS360('liq finales'!$D$7,'liq finales'!$D$8)+1),0)</f>
        <v>90</v>
      </c>
      <c r="D285">
        <f>+IF(A285&gt;6,IF(('liq finales'!$D$7+180)&lt;'liq finales'!D283,DAYS360('liq finales'!D283,'liq finales'!$D$8),DAYS360('liq finales'!$D$7+180,'liq finales'!$D$8)),0)</f>
        <v>0</v>
      </c>
      <c r="E285">
        <f t="shared" si="4"/>
        <v>90</v>
      </c>
      <c r="F285" s="5" t="str">
        <f>+IF('liq finales'!C283="D",(0.81-$F$10/100),IF('liq finales'!C283="E",0.83,IF('liq finales'!C283="C",0.82,"ERROR")))</f>
        <v>ERROR</v>
      </c>
      <c r="G285" t="str">
        <f>+IF('liq finales'!C283="D",42,IF('liq finales'!C283="E",VLOOKUP('liq finales'!F283,TABLAS!$A$4:$C$54,2,FALSE),IF('liq finales'!C283="C",VLOOKUP('liq finales'!F283,TABLAS!$A$4:$C$54,3,FALSE),"ERROR")))</f>
        <v>ERROR</v>
      </c>
      <c r="H285" s="59" t="str">
        <f>+IF('liq finales'!C283="D",30,IF('liq finales'!C283="E",25,IF('liq finales'!C283="C",25,"ERROR")))</f>
        <v>ERROR</v>
      </c>
    </row>
    <row r="286" spans="1:8">
      <c r="A286">
        <f>+MONTH('liq finales'!$D$8)</f>
        <v>3</v>
      </c>
      <c r="B286">
        <f>+IF(YEAR('liq finales'!D284)&lt;YEAR('liq finales'!$D$7),DAYS360('liq finales'!$D$7,'liq finales'!$D$8)+1,DAYS360('liq finales'!D284,'liq finales'!$D$8)+1)</f>
        <v>90</v>
      </c>
      <c r="C286">
        <f>+IF(A286&lt;7,IF(('liq finales'!$D$7)&lt;'liq finales'!D284,DAYS360('liq finales'!D284,'liq finales'!$D$8)+1,DAYS360('liq finales'!$D$7,'liq finales'!$D$8)+1),0)</f>
        <v>90</v>
      </c>
      <c r="D286">
        <f>+IF(A286&gt;6,IF(('liq finales'!$D$7+180)&lt;'liq finales'!D284,DAYS360('liq finales'!D284,'liq finales'!$D$8),DAYS360('liq finales'!$D$7+180,'liq finales'!$D$8)),0)</f>
        <v>0</v>
      </c>
      <c r="E286">
        <f t="shared" si="4"/>
        <v>90</v>
      </c>
      <c r="F286" s="5" t="str">
        <f>+IF('liq finales'!C284="D",(0.81-$F$10/100),IF('liq finales'!C284="E",0.83,IF('liq finales'!C284="C",0.82,"ERROR")))</f>
        <v>ERROR</v>
      </c>
      <c r="G286" t="str">
        <f>+IF('liq finales'!C284="D",42,IF('liq finales'!C284="E",VLOOKUP('liq finales'!F284,TABLAS!$A$4:$C$54,2,FALSE),IF('liq finales'!C284="C",VLOOKUP('liq finales'!F284,TABLAS!$A$4:$C$54,3,FALSE),"ERROR")))</f>
        <v>ERROR</v>
      </c>
      <c r="H286" s="59" t="str">
        <f>+IF('liq finales'!C284="D",30,IF('liq finales'!C284="E",25,IF('liq finales'!C284="C",25,"ERROR")))</f>
        <v>ERROR</v>
      </c>
    </row>
    <row r="287" spans="1:8">
      <c r="A287">
        <f>+MONTH('liq finales'!$D$8)</f>
        <v>3</v>
      </c>
      <c r="B287">
        <f>+IF(YEAR('liq finales'!D285)&lt;YEAR('liq finales'!$D$7),DAYS360('liq finales'!$D$7,'liq finales'!$D$8)+1,DAYS360('liq finales'!D285,'liq finales'!$D$8)+1)</f>
        <v>90</v>
      </c>
      <c r="C287">
        <f>+IF(A287&lt;7,IF(('liq finales'!$D$7)&lt;'liq finales'!D285,DAYS360('liq finales'!D285,'liq finales'!$D$8)+1,DAYS360('liq finales'!$D$7,'liq finales'!$D$8)+1),0)</f>
        <v>90</v>
      </c>
      <c r="D287">
        <f>+IF(A287&gt;6,IF(('liq finales'!$D$7+180)&lt;'liq finales'!D285,DAYS360('liq finales'!D285,'liq finales'!$D$8),DAYS360('liq finales'!$D$7+180,'liq finales'!$D$8)),0)</f>
        <v>0</v>
      </c>
      <c r="E287">
        <f t="shared" si="4"/>
        <v>90</v>
      </c>
      <c r="F287" s="5" t="str">
        <f>+IF('liq finales'!C285="D",(0.81-$F$10/100),IF('liq finales'!C285="E",0.83,IF('liq finales'!C285="C",0.82,"ERROR")))</f>
        <v>ERROR</v>
      </c>
      <c r="G287" t="str">
        <f>+IF('liq finales'!C285="D",42,IF('liq finales'!C285="E",VLOOKUP('liq finales'!F285,TABLAS!$A$4:$C$54,2,FALSE),IF('liq finales'!C285="C",VLOOKUP('liq finales'!F285,TABLAS!$A$4:$C$54,3,FALSE),"ERROR")))</f>
        <v>ERROR</v>
      </c>
      <c r="H287" s="59" t="str">
        <f>+IF('liq finales'!C285="D",30,IF('liq finales'!C285="E",25,IF('liq finales'!C285="C",25,"ERROR")))</f>
        <v>ERROR</v>
      </c>
    </row>
    <row r="288" spans="1:8">
      <c r="A288">
        <f>+MONTH('liq finales'!$D$8)</f>
        <v>3</v>
      </c>
      <c r="B288">
        <f>+IF(YEAR('liq finales'!D286)&lt;YEAR('liq finales'!$D$7),DAYS360('liq finales'!$D$7,'liq finales'!$D$8)+1,DAYS360('liq finales'!D286,'liq finales'!$D$8)+1)</f>
        <v>90</v>
      </c>
      <c r="C288">
        <f>+IF(A288&lt;7,IF(('liq finales'!$D$7)&lt;'liq finales'!D286,DAYS360('liq finales'!D286,'liq finales'!$D$8)+1,DAYS360('liq finales'!$D$7,'liq finales'!$D$8)+1),0)</f>
        <v>90</v>
      </c>
      <c r="D288">
        <f>+IF(A288&gt;6,IF(('liq finales'!$D$7+180)&lt;'liq finales'!D286,DAYS360('liq finales'!D286,'liq finales'!$D$8),DAYS360('liq finales'!$D$7+180,'liq finales'!$D$8)),0)</f>
        <v>0</v>
      </c>
      <c r="E288">
        <f t="shared" si="4"/>
        <v>90</v>
      </c>
      <c r="F288" s="5" t="str">
        <f>+IF('liq finales'!C286="D",(0.81-$F$10/100),IF('liq finales'!C286="E",0.83,IF('liq finales'!C286="C",0.82,"ERROR")))</f>
        <v>ERROR</v>
      </c>
      <c r="G288" t="str">
        <f>+IF('liq finales'!C286="D",42,IF('liq finales'!C286="E",VLOOKUP('liq finales'!F286,TABLAS!$A$4:$C$54,2,FALSE),IF('liq finales'!C286="C",VLOOKUP('liq finales'!F286,TABLAS!$A$4:$C$54,3,FALSE),"ERROR")))</f>
        <v>ERROR</v>
      </c>
      <c r="H288" s="59" t="str">
        <f>+IF('liq finales'!C286="D",30,IF('liq finales'!C286="E",25,IF('liq finales'!C286="C",25,"ERROR")))</f>
        <v>ERROR</v>
      </c>
    </row>
    <row r="289" spans="1:8">
      <c r="A289">
        <f>+MONTH('liq finales'!$D$8)</f>
        <v>3</v>
      </c>
      <c r="B289">
        <f>+IF(YEAR('liq finales'!D287)&lt;YEAR('liq finales'!$D$7),DAYS360('liq finales'!$D$7,'liq finales'!$D$8)+1,DAYS360('liq finales'!D287,'liq finales'!$D$8)+1)</f>
        <v>90</v>
      </c>
      <c r="C289">
        <f>+IF(A289&lt;7,IF(('liq finales'!$D$7)&lt;'liq finales'!D287,DAYS360('liq finales'!D287,'liq finales'!$D$8)+1,DAYS360('liq finales'!$D$7,'liq finales'!$D$8)+1),0)</f>
        <v>90</v>
      </c>
      <c r="D289">
        <f>+IF(A289&gt;6,IF(('liq finales'!$D$7+180)&lt;'liq finales'!D287,DAYS360('liq finales'!D287,'liq finales'!$D$8),DAYS360('liq finales'!$D$7+180,'liq finales'!$D$8)),0)</f>
        <v>0</v>
      </c>
      <c r="E289">
        <f t="shared" si="4"/>
        <v>90</v>
      </c>
      <c r="F289" s="5" t="str">
        <f>+IF('liq finales'!C287="D",(0.81-$F$10/100),IF('liq finales'!C287="E",0.83,IF('liq finales'!C287="C",0.82,"ERROR")))</f>
        <v>ERROR</v>
      </c>
      <c r="G289" t="str">
        <f>+IF('liq finales'!C287="D",42,IF('liq finales'!C287="E",VLOOKUP('liq finales'!F287,TABLAS!$A$4:$C$54,2,FALSE),IF('liq finales'!C287="C",VLOOKUP('liq finales'!F287,TABLAS!$A$4:$C$54,3,FALSE),"ERROR")))</f>
        <v>ERROR</v>
      </c>
      <c r="H289" s="59" t="str">
        <f>+IF('liq finales'!C287="D",30,IF('liq finales'!C287="E",25,IF('liq finales'!C287="C",25,"ERROR")))</f>
        <v>ERROR</v>
      </c>
    </row>
    <row r="290" spans="1:8">
      <c r="A290">
        <f>+MONTH('liq finales'!$D$8)</f>
        <v>3</v>
      </c>
      <c r="B290">
        <f>+IF(YEAR('liq finales'!D288)&lt;YEAR('liq finales'!$D$7),DAYS360('liq finales'!$D$7,'liq finales'!$D$8)+1,DAYS360('liq finales'!D288,'liq finales'!$D$8)+1)</f>
        <v>90</v>
      </c>
      <c r="C290">
        <f>+IF(A290&lt;7,IF(('liq finales'!$D$7)&lt;'liq finales'!D288,DAYS360('liq finales'!D288,'liq finales'!$D$8)+1,DAYS360('liq finales'!$D$7,'liq finales'!$D$8)+1),0)</f>
        <v>90</v>
      </c>
      <c r="D290">
        <f>+IF(A290&gt;6,IF(('liq finales'!$D$7+180)&lt;'liq finales'!D288,DAYS360('liq finales'!D288,'liq finales'!$D$8),DAYS360('liq finales'!$D$7+180,'liq finales'!$D$8)),0)</f>
        <v>0</v>
      </c>
      <c r="E290">
        <f t="shared" si="4"/>
        <v>90</v>
      </c>
      <c r="F290" s="5" t="str">
        <f>+IF('liq finales'!C288="D",(0.81-$F$10/100),IF('liq finales'!C288="E",0.83,IF('liq finales'!C288="C",0.82,"ERROR")))</f>
        <v>ERROR</v>
      </c>
      <c r="G290" t="str">
        <f>+IF('liq finales'!C288="D",42,IF('liq finales'!C288="E",VLOOKUP('liq finales'!F288,TABLAS!$A$4:$C$54,2,FALSE),IF('liq finales'!C288="C",VLOOKUP('liq finales'!F288,TABLAS!$A$4:$C$54,3,FALSE),"ERROR")))</f>
        <v>ERROR</v>
      </c>
      <c r="H290" s="59" t="str">
        <f>+IF('liq finales'!C288="D",30,IF('liq finales'!C288="E",25,IF('liq finales'!C288="C",25,"ERROR")))</f>
        <v>ERROR</v>
      </c>
    </row>
    <row r="291" spans="1:8">
      <c r="A291">
        <f>+MONTH('liq finales'!$D$8)</f>
        <v>3</v>
      </c>
      <c r="B291">
        <f>+IF(YEAR('liq finales'!D289)&lt;YEAR('liq finales'!$D$7),DAYS360('liq finales'!$D$7,'liq finales'!$D$8)+1,DAYS360('liq finales'!D289,'liq finales'!$D$8)+1)</f>
        <v>90</v>
      </c>
      <c r="C291">
        <f>+IF(A291&lt;7,IF(('liq finales'!$D$7)&lt;'liq finales'!D289,DAYS360('liq finales'!D289,'liq finales'!$D$8)+1,DAYS360('liq finales'!$D$7,'liq finales'!$D$8)+1),0)</f>
        <v>90</v>
      </c>
      <c r="D291">
        <f>+IF(A291&gt;6,IF(('liq finales'!$D$7+180)&lt;'liq finales'!D289,DAYS360('liq finales'!D289,'liq finales'!$D$8),DAYS360('liq finales'!$D$7+180,'liq finales'!$D$8)),0)</f>
        <v>0</v>
      </c>
      <c r="E291">
        <f t="shared" si="4"/>
        <v>90</v>
      </c>
      <c r="F291" s="5" t="str">
        <f>+IF('liq finales'!C289="D",(0.81-$F$10/100),IF('liq finales'!C289="E",0.83,IF('liq finales'!C289="C",0.82,"ERROR")))</f>
        <v>ERROR</v>
      </c>
      <c r="G291" t="str">
        <f>+IF('liq finales'!C289="D",42,IF('liq finales'!C289="E",VLOOKUP('liq finales'!F289,TABLAS!$A$4:$C$54,2,FALSE),IF('liq finales'!C289="C",VLOOKUP('liq finales'!F289,TABLAS!$A$4:$C$54,3,FALSE),"ERROR")))</f>
        <v>ERROR</v>
      </c>
      <c r="H291" s="59" t="str">
        <f>+IF('liq finales'!C289="D",30,IF('liq finales'!C289="E",25,IF('liq finales'!C289="C",25,"ERROR")))</f>
        <v>ERROR</v>
      </c>
    </row>
    <row r="292" spans="1:8">
      <c r="A292">
        <f>+MONTH('liq finales'!$D$8)</f>
        <v>3</v>
      </c>
      <c r="B292">
        <f>+IF(YEAR('liq finales'!D290)&lt;YEAR('liq finales'!$D$7),DAYS360('liq finales'!$D$7,'liq finales'!$D$8)+1,DAYS360('liq finales'!D290,'liq finales'!$D$8)+1)</f>
        <v>90</v>
      </c>
      <c r="C292">
        <f>+IF(A292&lt;7,IF(('liq finales'!$D$7)&lt;'liq finales'!D290,DAYS360('liq finales'!D290,'liq finales'!$D$8)+1,DAYS360('liq finales'!$D$7,'liq finales'!$D$8)+1),0)</f>
        <v>90</v>
      </c>
      <c r="D292">
        <f>+IF(A292&gt;6,IF(('liq finales'!$D$7+180)&lt;'liq finales'!D290,DAYS360('liq finales'!D290,'liq finales'!$D$8),DAYS360('liq finales'!$D$7+180,'liq finales'!$D$8)),0)</f>
        <v>0</v>
      </c>
      <c r="E292">
        <f t="shared" si="4"/>
        <v>90</v>
      </c>
      <c r="F292" s="5" t="str">
        <f>+IF('liq finales'!C290="D",(0.81-$F$10/100),IF('liq finales'!C290="E",0.83,IF('liq finales'!C290="C",0.82,"ERROR")))</f>
        <v>ERROR</v>
      </c>
      <c r="G292" t="str">
        <f>+IF('liq finales'!C290="D",42,IF('liq finales'!C290="E",VLOOKUP('liq finales'!F290,TABLAS!$A$4:$C$54,2,FALSE),IF('liq finales'!C290="C",VLOOKUP('liq finales'!F290,TABLAS!$A$4:$C$54,3,FALSE),"ERROR")))</f>
        <v>ERROR</v>
      </c>
      <c r="H292" s="59" t="str">
        <f>+IF('liq finales'!C290="D",30,IF('liq finales'!C290="E",25,IF('liq finales'!C290="C",25,"ERROR")))</f>
        <v>ERROR</v>
      </c>
    </row>
    <row r="293" spans="1:8">
      <c r="A293">
        <f>+MONTH('liq finales'!$D$8)</f>
        <v>3</v>
      </c>
      <c r="B293">
        <f>+IF(YEAR('liq finales'!D291)&lt;YEAR('liq finales'!$D$7),DAYS360('liq finales'!$D$7,'liq finales'!$D$8)+1,DAYS360('liq finales'!D291,'liq finales'!$D$8)+1)</f>
        <v>90</v>
      </c>
      <c r="C293">
        <f>+IF(A293&lt;7,IF(('liq finales'!$D$7)&lt;'liq finales'!D291,DAYS360('liq finales'!D291,'liq finales'!$D$8)+1,DAYS360('liq finales'!$D$7,'liq finales'!$D$8)+1),0)</f>
        <v>90</v>
      </c>
      <c r="D293">
        <f>+IF(A293&gt;6,IF(('liq finales'!$D$7+180)&lt;'liq finales'!D291,DAYS360('liq finales'!D291,'liq finales'!$D$8),DAYS360('liq finales'!$D$7+180,'liq finales'!$D$8)),0)</f>
        <v>0</v>
      </c>
      <c r="E293">
        <f t="shared" si="4"/>
        <v>90</v>
      </c>
      <c r="F293" s="5" t="str">
        <f>+IF('liq finales'!C291="D",(0.81-$F$10/100),IF('liq finales'!C291="E",0.83,IF('liq finales'!C291="C",0.82,"ERROR")))</f>
        <v>ERROR</v>
      </c>
      <c r="G293" t="str">
        <f>+IF('liq finales'!C291="D",42,IF('liq finales'!C291="E",VLOOKUP('liq finales'!F291,TABLAS!$A$4:$C$54,2,FALSE),IF('liq finales'!C291="C",VLOOKUP('liq finales'!F291,TABLAS!$A$4:$C$54,3,FALSE),"ERROR")))</f>
        <v>ERROR</v>
      </c>
      <c r="H293" s="59" t="str">
        <f>+IF('liq finales'!C291="D",30,IF('liq finales'!C291="E",25,IF('liq finales'!C291="C",25,"ERROR")))</f>
        <v>ERROR</v>
      </c>
    </row>
    <row r="294" spans="1:8">
      <c r="A294">
        <f>+MONTH('liq finales'!$D$8)</f>
        <v>3</v>
      </c>
      <c r="B294">
        <f>+IF(YEAR('liq finales'!D292)&lt;YEAR('liq finales'!$D$7),DAYS360('liq finales'!$D$7,'liq finales'!$D$8)+1,DAYS360('liq finales'!D292,'liq finales'!$D$8)+1)</f>
        <v>90</v>
      </c>
      <c r="C294">
        <f>+IF(A294&lt;7,IF(('liq finales'!$D$7)&lt;'liq finales'!D292,DAYS360('liq finales'!D292,'liq finales'!$D$8)+1,DAYS360('liq finales'!$D$7,'liq finales'!$D$8)+1),0)</f>
        <v>90</v>
      </c>
      <c r="D294">
        <f>+IF(A294&gt;6,IF(('liq finales'!$D$7+180)&lt;'liq finales'!D292,DAYS360('liq finales'!D292,'liq finales'!$D$8),DAYS360('liq finales'!$D$7+180,'liq finales'!$D$8)),0)</f>
        <v>0</v>
      </c>
      <c r="E294">
        <f t="shared" si="4"/>
        <v>90</v>
      </c>
      <c r="F294" s="5" t="str">
        <f>+IF('liq finales'!C292="D",(0.81-$F$10/100),IF('liq finales'!C292="E",0.83,IF('liq finales'!C292="C",0.82,"ERROR")))</f>
        <v>ERROR</v>
      </c>
      <c r="G294" t="str">
        <f>+IF('liq finales'!C292="D",42,IF('liq finales'!C292="E",VLOOKUP('liq finales'!F292,TABLAS!$A$4:$C$54,2,FALSE),IF('liq finales'!C292="C",VLOOKUP('liq finales'!F292,TABLAS!$A$4:$C$54,3,FALSE),"ERROR")))</f>
        <v>ERROR</v>
      </c>
      <c r="H294" s="59" t="str">
        <f>+IF('liq finales'!C292="D",30,IF('liq finales'!C292="E",25,IF('liq finales'!C292="C",25,"ERROR")))</f>
        <v>ERROR</v>
      </c>
    </row>
    <row r="295" spans="1:8">
      <c r="A295">
        <f>+MONTH('liq finales'!$D$8)</f>
        <v>3</v>
      </c>
      <c r="B295">
        <f>+IF(YEAR('liq finales'!D293)&lt;YEAR('liq finales'!$D$7),DAYS360('liq finales'!$D$7,'liq finales'!$D$8)+1,DAYS360('liq finales'!D293,'liq finales'!$D$8)+1)</f>
        <v>90</v>
      </c>
      <c r="C295">
        <f>+IF(A295&lt;7,IF(('liq finales'!$D$7)&lt;'liq finales'!D293,DAYS360('liq finales'!D293,'liq finales'!$D$8)+1,DAYS360('liq finales'!$D$7,'liq finales'!$D$8)+1),0)</f>
        <v>90</v>
      </c>
      <c r="D295">
        <f>+IF(A295&gt;6,IF(('liq finales'!$D$7+180)&lt;'liq finales'!D293,DAYS360('liq finales'!D293,'liq finales'!$D$8),DAYS360('liq finales'!$D$7+180,'liq finales'!$D$8)),0)</f>
        <v>0</v>
      </c>
      <c r="E295">
        <f t="shared" si="4"/>
        <v>90</v>
      </c>
      <c r="F295" s="5" t="str">
        <f>+IF('liq finales'!C293="D",(0.81-$F$10/100),IF('liq finales'!C293="E",0.83,IF('liq finales'!C293="C",0.82,"ERROR")))</f>
        <v>ERROR</v>
      </c>
      <c r="G295" t="str">
        <f>+IF('liq finales'!C293="D",42,IF('liq finales'!C293="E",VLOOKUP('liq finales'!F293,TABLAS!$A$4:$C$54,2,FALSE),IF('liq finales'!C293="C",VLOOKUP('liq finales'!F293,TABLAS!$A$4:$C$54,3,FALSE),"ERROR")))</f>
        <v>ERROR</v>
      </c>
      <c r="H295" s="59" t="str">
        <f>+IF('liq finales'!C293="D",30,IF('liq finales'!C293="E",25,IF('liq finales'!C293="C",25,"ERROR")))</f>
        <v>ERROR</v>
      </c>
    </row>
    <row r="296" spans="1:8">
      <c r="A296">
        <f>+MONTH('liq finales'!$D$8)</f>
        <v>3</v>
      </c>
      <c r="B296">
        <f>+IF(YEAR('liq finales'!D294)&lt;YEAR('liq finales'!$D$7),DAYS360('liq finales'!$D$7,'liq finales'!$D$8)+1,DAYS360('liq finales'!D294,'liq finales'!$D$8)+1)</f>
        <v>90</v>
      </c>
      <c r="C296">
        <f>+IF(A296&lt;7,IF(('liq finales'!$D$7)&lt;'liq finales'!D294,DAYS360('liq finales'!D294,'liq finales'!$D$8)+1,DAYS360('liq finales'!$D$7,'liq finales'!$D$8)+1),0)</f>
        <v>90</v>
      </c>
      <c r="D296">
        <f>+IF(A296&gt;6,IF(('liq finales'!$D$7+180)&lt;'liq finales'!D294,DAYS360('liq finales'!D294,'liq finales'!$D$8),DAYS360('liq finales'!$D$7+180,'liq finales'!$D$8)),0)</f>
        <v>0</v>
      </c>
      <c r="E296">
        <f t="shared" si="4"/>
        <v>90</v>
      </c>
      <c r="F296" s="5" t="str">
        <f>+IF('liq finales'!C294="D",(0.81-$F$10/100),IF('liq finales'!C294="E",0.83,IF('liq finales'!C294="C",0.82,"ERROR")))</f>
        <v>ERROR</v>
      </c>
      <c r="G296" t="str">
        <f>+IF('liq finales'!C294="D",42,IF('liq finales'!C294="E",VLOOKUP('liq finales'!F294,TABLAS!$A$4:$C$54,2,FALSE),IF('liq finales'!C294="C",VLOOKUP('liq finales'!F294,TABLAS!$A$4:$C$54,3,FALSE),"ERROR")))</f>
        <v>ERROR</v>
      </c>
      <c r="H296" s="59" t="str">
        <f>+IF('liq finales'!C294="D",30,IF('liq finales'!C294="E",25,IF('liq finales'!C294="C",25,"ERROR")))</f>
        <v>ERROR</v>
      </c>
    </row>
    <row r="297" spans="1:8">
      <c r="A297">
        <f>+MONTH('liq finales'!$D$8)</f>
        <v>3</v>
      </c>
      <c r="B297">
        <f>+IF(YEAR('liq finales'!D295)&lt;YEAR('liq finales'!$D$7),DAYS360('liq finales'!$D$7,'liq finales'!$D$8)+1,DAYS360('liq finales'!D295,'liq finales'!$D$8)+1)</f>
        <v>90</v>
      </c>
      <c r="C297">
        <f>+IF(A297&lt;7,IF(('liq finales'!$D$7)&lt;'liq finales'!D295,DAYS360('liq finales'!D295,'liq finales'!$D$8)+1,DAYS360('liq finales'!$D$7,'liq finales'!$D$8)+1),0)</f>
        <v>90</v>
      </c>
      <c r="D297">
        <f>+IF(A297&gt;6,IF(('liq finales'!$D$7+180)&lt;'liq finales'!D295,DAYS360('liq finales'!D295,'liq finales'!$D$8),DAYS360('liq finales'!$D$7+180,'liq finales'!$D$8)),0)</f>
        <v>0</v>
      </c>
      <c r="E297">
        <f t="shared" si="4"/>
        <v>90</v>
      </c>
      <c r="F297" s="5" t="str">
        <f>+IF('liq finales'!C295="D",(0.81-$F$10/100),IF('liq finales'!C295="E",0.83,IF('liq finales'!C295="C",0.82,"ERROR")))</f>
        <v>ERROR</v>
      </c>
      <c r="G297" t="str">
        <f>+IF('liq finales'!C295="D",42,IF('liq finales'!C295="E",VLOOKUP('liq finales'!F295,TABLAS!$A$4:$C$54,2,FALSE),IF('liq finales'!C295="C",VLOOKUP('liq finales'!F295,TABLAS!$A$4:$C$54,3,FALSE),"ERROR")))</f>
        <v>ERROR</v>
      </c>
      <c r="H297" s="59" t="str">
        <f>+IF('liq finales'!C295="D",30,IF('liq finales'!C295="E",25,IF('liq finales'!C295="C",25,"ERROR")))</f>
        <v>ERROR</v>
      </c>
    </row>
    <row r="298" spans="1:8">
      <c r="A298">
        <f>+MONTH('liq finales'!$D$8)</f>
        <v>3</v>
      </c>
      <c r="B298">
        <f>+IF(YEAR('liq finales'!D296)&lt;YEAR('liq finales'!$D$7),DAYS360('liq finales'!$D$7,'liq finales'!$D$8)+1,DAYS360('liq finales'!D296,'liq finales'!$D$8)+1)</f>
        <v>90</v>
      </c>
      <c r="C298">
        <f>+IF(A298&lt;7,IF(('liq finales'!$D$7)&lt;'liq finales'!D296,DAYS360('liq finales'!D296,'liq finales'!$D$8)+1,DAYS360('liq finales'!$D$7,'liq finales'!$D$8)+1),0)</f>
        <v>90</v>
      </c>
      <c r="D298">
        <f>+IF(A298&gt;6,IF(('liq finales'!$D$7+180)&lt;'liq finales'!D296,DAYS360('liq finales'!D296,'liq finales'!$D$8),DAYS360('liq finales'!$D$7+180,'liq finales'!$D$8)),0)</f>
        <v>0</v>
      </c>
      <c r="E298">
        <f t="shared" si="4"/>
        <v>90</v>
      </c>
      <c r="F298" s="5" t="str">
        <f>+IF('liq finales'!C296="D",(0.81-$F$10/100),IF('liq finales'!C296="E",0.83,IF('liq finales'!C296="C",0.82,"ERROR")))</f>
        <v>ERROR</v>
      </c>
      <c r="G298" t="str">
        <f>+IF('liq finales'!C296="D",42,IF('liq finales'!C296="E",VLOOKUP('liq finales'!F296,TABLAS!$A$4:$C$54,2,FALSE),IF('liq finales'!C296="C",VLOOKUP('liq finales'!F296,TABLAS!$A$4:$C$54,3,FALSE),"ERROR")))</f>
        <v>ERROR</v>
      </c>
      <c r="H298" s="59" t="str">
        <f>+IF('liq finales'!C296="D",30,IF('liq finales'!C296="E",25,IF('liq finales'!C296="C",25,"ERROR")))</f>
        <v>ERROR</v>
      </c>
    </row>
    <row r="299" spans="1:8">
      <c r="A299">
        <f>+MONTH('liq finales'!$D$8)</f>
        <v>3</v>
      </c>
      <c r="B299">
        <f>+IF(YEAR('liq finales'!D297)&lt;YEAR('liq finales'!$D$7),DAYS360('liq finales'!$D$7,'liq finales'!$D$8)+1,DAYS360('liq finales'!D297,'liq finales'!$D$8)+1)</f>
        <v>90</v>
      </c>
      <c r="C299">
        <f>+IF(A299&lt;7,IF(('liq finales'!$D$7)&lt;'liq finales'!D297,DAYS360('liq finales'!D297,'liq finales'!$D$8)+1,DAYS360('liq finales'!$D$7,'liq finales'!$D$8)+1),0)</f>
        <v>90</v>
      </c>
      <c r="D299">
        <f>+IF(A299&gt;6,IF(('liq finales'!$D$7+180)&lt;'liq finales'!D297,DAYS360('liq finales'!D297,'liq finales'!$D$8),DAYS360('liq finales'!$D$7+180,'liq finales'!$D$8)),0)</f>
        <v>0</v>
      </c>
      <c r="E299">
        <f t="shared" si="4"/>
        <v>90</v>
      </c>
      <c r="F299" s="5" t="str">
        <f>+IF('liq finales'!C297="D",(0.81-$F$10/100),IF('liq finales'!C297="E",0.83,IF('liq finales'!C297="C",0.82,"ERROR")))</f>
        <v>ERROR</v>
      </c>
      <c r="G299" t="str">
        <f>+IF('liq finales'!C297="D",42,IF('liq finales'!C297="E",VLOOKUP('liq finales'!F297,TABLAS!$A$4:$C$54,2,FALSE),IF('liq finales'!C297="C",VLOOKUP('liq finales'!F297,TABLAS!$A$4:$C$54,3,FALSE),"ERROR")))</f>
        <v>ERROR</v>
      </c>
      <c r="H299" s="59" t="str">
        <f>+IF('liq finales'!C297="D",30,IF('liq finales'!C297="E",25,IF('liq finales'!C297="C",25,"ERROR")))</f>
        <v>ERROR</v>
      </c>
    </row>
    <row r="300" spans="1:8">
      <c r="A300">
        <f>+MONTH('liq finales'!$D$8)</f>
        <v>3</v>
      </c>
      <c r="B300">
        <f>+IF(YEAR('liq finales'!D298)&lt;YEAR('liq finales'!$D$7),DAYS360('liq finales'!$D$7,'liq finales'!$D$8)+1,DAYS360('liq finales'!D298,'liq finales'!$D$8)+1)</f>
        <v>90</v>
      </c>
      <c r="C300">
        <f>+IF(A300&lt;7,IF(('liq finales'!$D$7)&lt;'liq finales'!D298,DAYS360('liq finales'!D298,'liq finales'!$D$8)+1,DAYS360('liq finales'!$D$7,'liq finales'!$D$8)+1),0)</f>
        <v>90</v>
      </c>
      <c r="D300">
        <f>+IF(A300&gt;6,IF(('liq finales'!$D$7+180)&lt;'liq finales'!D298,DAYS360('liq finales'!D298,'liq finales'!$D$8),DAYS360('liq finales'!$D$7+180,'liq finales'!$D$8)),0)</f>
        <v>0</v>
      </c>
      <c r="E300">
        <f t="shared" si="4"/>
        <v>90</v>
      </c>
      <c r="F300" s="5" t="str">
        <f>+IF('liq finales'!C298="D",(0.81-$F$10/100),IF('liq finales'!C298="E",0.83,IF('liq finales'!C298="C",0.82,"ERROR")))</f>
        <v>ERROR</v>
      </c>
      <c r="G300" t="str">
        <f>+IF('liq finales'!C298="D",42,IF('liq finales'!C298="E",VLOOKUP('liq finales'!F298,TABLAS!$A$4:$C$54,2,FALSE),IF('liq finales'!C298="C",VLOOKUP('liq finales'!F298,TABLAS!$A$4:$C$54,3,FALSE),"ERROR")))</f>
        <v>ERROR</v>
      </c>
      <c r="H300" s="59" t="str">
        <f>+IF('liq finales'!C298="D",30,IF('liq finales'!C298="E",25,IF('liq finales'!C298="C",25,"ERROR")))</f>
        <v>ERROR</v>
      </c>
    </row>
    <row r="301" spans="1:8">
      <c r="A301">
        <f>+MONTH('liq finales'!$D$8)</f>
        <v>3</v>
      </c>
      <c r="B301">
        <f>+IF(YEAR('liq finales'!D299)&lt;YEAR('liq finales'!$D$7),DAYS360('liq finales'!$D$7,'liq finales'!$D$8)+1,DAYS360('liq finales'!D299,'liq finales'!$D$8)+1)</f>
        <v>90</v>
      </c>
      <c r="C301">
        <f>+IF(A301&lt;7,IF(('liq finales'!$D$7)&lt;'liq finales'!D299,DAYS360('liq finales'!D299,'liq finales'!$D$8)+1,DAYS360('liq finales'!$D$7,'liq finales'!$D$8)+1),0)</f>
        <v>90</v>
      </c>
      <c r="D301">
        <f>+IF(A301&gt;6,IF(('liq finales'!$D$7+180)&lt;'liq finales'!D299,DAYS360('liq finales'!D299,'liq finales'!$D$8),DAYS360('liq finales'!$D$7+180,'liq finales'!$D$8)),0)</f>
        <v>0</v>
      </c>
      <c r="E301">
        <f t="shared" si="4"/>
        <v>90</v>
      </c>
      <c r="F301" s="5" t="str">
        <f>+IF('liq finales'!C299="D",(0.81-$F$10/100),IF('liq finales'!C299="E",0.83,IF('liq finales'!C299="C",0.82,"ERROR")))</f>
        <v>ERROR</v>
      </c>
      <c r="G301" t="str">
        <f>+IF('liq finales'!C299="D",42,IF('liq finales'!C299="E",VLOOKUP('liq finales'!F299,TABLAS!$A$4:$C$54,2,FALSE),IF('liq finales'!C299="C",VLOOKUP('liq finales'!F299,TABLAS!$A$4:$C$54,3,FALSE),"ERROR")))</f>
        <v>ERROR</v>
      </c>
      <c r="H301" s="59" t="str">
        <f>+IF('liq finales'!C299="D",30,IF('liq finales'!C299="E",25,IF('liq finales'!C299="C",25,"ERROR")))</f>
        <v>ERROR</v>
      </c>
    </row>
    <row r="302" spans="1:8">
      <c r="A302">
        <f>+MONTH('liq finales'!$D$8)</f>
        <v>3</v>
      </c>
      <c r="B302">
        <f>+IF(YEAR('liq finales'!D300)&lt;YEAR('liq finales'!$D$7),DAYS360('liq finales'!$D$7,'liq finales'!$D$8)+1,DAYS360('liq finales'!D300,'liq finales'!$D$8)+1)</f>
        <v>90</v>
      </c>
      <c r="C302">
        <f>+IF(A302&lt;7,IF(('liq finales'!$D$7)&lt;'liq finales'!D300,DAYS360('liq finales'!D300,'liq finales'!$D$8)+1,DAYS360('liq finales'!$D$7,'liq finales'!$D$8)+1),0)</f>
        <v>90</v>
      </c>
      <c r="D302">
        <f>+IF(A302&gt;6,IF(('liq finales'!$D$7+180)&lt;'liq finales'!D300,DAYS360('liq finales'!D300,'liq finales'!$D$8),DAYS360('liq finales'!$D$7+180,'liq finales'!$D$8)),0)</f>
        <v>0</v>
      </c>
      <c r="E302">
        <f t="shared" si="4"/>
        <v>90</v>
      </c>
      <c r="F302" s="5" t="str">
        <f>+IF('liq finales'!C300="D",(0.81-$F$10/100),IF('liq finales'!C300="E",0.83,IF('liq finales'!C300="C",0.82,"ERROR")))</f>
        <v>ERROR</v>
      </c>
      <c r="G302" t="str">
        <f>+IF('liq finales'!C300="D",42,IF('liq finales'!C300="E",VLOOKUP('liq finales'!F300,TABLAS!$A$4:$C$54,2,FALSE),IF('liq finales'!C300="C",VLOOKUP('liq finales'!F300,TABLAS!$A$4:$C$54,3,FALSE),"ERROR")))</f>
        <v>ERROR</v>
      </c>
      <c r="H302" s="59" t="str">
        <f>+IF('liq finales'!C300="D",30,IF('liq finales'!C300="E",25,IF('liq finales'!C300="C",25,"ERROR")))</f>
        <v>ERROR</v>
      </c>
    </row>
    <row r="303" spans="1:8">
      <c r="A303">
        <f>+MONTH('liq finales'!$D$8)</f>
        <v>3</v>
      </c>
      <c r="B303">
        <f>+IF(YEAR('liq finales'!D301)&lt;YEAR('liq finales'!$D$7),DAYS360('liq finales'!$D$7,'liq finales'!$D$8)+1,DAYS360('liq finales'!D301,'liq finales'!$D$8)+1)</f>
        <v>90</v>
      </c>
      <c r="C303">
        <f>+IF(A303&lt;7,IF(('liq finales'!$D$7)&lt;'liq finales'!D301,DAYS360('liq finales'!D301,'liq finales'!$D$8)+1,DAYS360('liq finales'!$D$7,'liq finales'!$D$8)+1),0)</f>
        <v>90</v>
      </c>
      <c r="D303">
        <f>+IF(A303&gt;6,IF(('liq finales'!$D$7+180)&lt;'liq finales'!D301,DAYS360('liq finales'!D301,'liq finales'!$D$8),DAYS360('liq finales'!$D$7+180,'liq finales'!$D$8)),0)</f>
        <v>0</v>
      </c>
      <c r="E303">
        <f t="shared" si="4"/>
        <v>90</v>
      </c>
      <c r="F303" s="5" t="str">
        <f>+IF('liq finales'!C301="D",(0.81-$F$10/100),IF('liq finales'!C301="E",0.83,IF('liq finales'!C301="C",0.82,"ERROR")))</f>
        <v>ERROR</v>
      </c>
      <c r="G303" t="str">
        <f>+IF('liq finales'!C301="D",42,IF('liq finales'!C301="E",VLOOKUP('liq finales'!F301,TABLAS!$A$4:$C$54,2,FALSE),IF('liq finales'!C301="C",VLOOKUP('liq finales'!F301,TABLAS!$A$4:$C$54,3,FALSE),"ERROR")))</f>
        <v>ERROR</v>
      </c>
      <c r="H303" s="59" t="str">
        <f>+IF('liq finales'!C301="D",30,IF('liq finales'!C301="E",25,IF('liq finales'!C301="C",25,"ERROR")))</f>
        <v>ERROR</v>
      </c>
    </row>
    <row r="304" spans="1:8">
      <c r="A304">
        <f>+MONTH('liq finales'!$D$8)</f>
        <v>3</v>
      </c>
      <c r="B304">
        <f>+IF(YEAR('liq finales'!D302)&lt;YEAR('liq finales'!$D$7),DAYS360('liq finales'!$D$7,'liq finales'!$D$8)+1,DAYS360('liq finales'!D302,'liq finales'!$D$8)+1)</f>
        <v>90</v>
      </c>
      <c r="C304">
        <f>+IF(A304&lt;7,IF(('liq finales'!$D$7)&lt;'liq finales'!D302,DAYS360('liq finales'!D302,'liq finales'!$D$8)+1,DAYS360('liq finales'!$D$7,'liq finales'!$D$8)+1),0)</f>
        <v>90</v>
      </c>
      <c r="D304">
        <f>+IF(A304&gt;6,IF(('liq finales'!$D$7+180)&lt;'liq finales'!D302,DAYS360('liq finales'!D302,'liq finales'!$D$8),DAYS360('liq finales'!$D$7+180,'liq finales'!$D$8)),0)</f>
        <v>0</v>
      </c>
      <c r="E304">
        <f t="shared" si="4"/>
        <v>90</v>
      </c>
      <c r="F304" s="5" t="str">
        <f>+IF('liq finales'!C302="D",(0.81-$F$10/100),IF('liq finales'!C302="E",0.83,IF('liq finales'!C302="C",0.82,"ERROR")))</f>
        <v>ERROR</v>
      </c>
      <c r="G304" t="str">
        <f>+IF('liq finales'!C302="D",42,IF('liq finales'!C302="E",VLOOKUP('liq finales'!F302,TABLAS!$A$4:$C$54,2,FALSE),IF('liq finales'!C302="C",VLOOKUP('liq finales'!F302,TABLAS!$A$4:$C$54,3,FALSE),"ERROR")))</f>
        <v>ERROR</v>
      </c>
      <c r="H304" s="59" t="str">
        <f>+IF('liq finales'!C302="D",30,IF('liq finales'!C302="E",25,IF('liq finales'!C302="C",25,"ERROR")))</f>
        <v>ERROR</v>
      </c>
    </row>
    <row r="305" spans="1:8">
      <c r="A305">
        <f>+MONTH('liq finales'!$D$8)</f>
        <v>3</v>
      </c>
      <c r="B305">
        <f>+IF(YEAR('liq finales'!D303)&lt;YEAR('liq finales'!$D$7),DAYS360('liq finales'!$D$7,'liq finales'!$D$8)+1,DAYS360('liq finales'!D303,'liq finales'!$D$8)+1)</f>
        <v>90</v>
      </c>
      <c r="C305">
        <f>+IF(A305&lt;7,IF(('liq finales'!$D$7)&lt;'liq finales'!D303,DAYS360('liq finales'!D303,'liq finales'!$D$8)+1,DAYS360('liq finales'!$D$7,'liq finales'!$D$8)+1),0)</f>
        <v>90</v>
      </c>
      <c r="D305">
        <f>+IF(A305&gt;6,IF(('liq finales'!$D$7+180)&lt;'liq finales'!D303,DAYS360('liq finales'!D303,'liq finales'!$D$8),DAYS360('liq finales'!$D$7+180,'liq finales'!$D$8)),0)</f>
        <v>0</v>
      </c>
      <c r="E305">
        <f t="shared" si="4"/>
        <v>90</v>
      </c>
      <c r="F305" s="5" t="str">
        <f>+IF('liq finales'!C303="D",(0.81-$F$10/100),IF('liq finales'!C303="E",0.83,IF('liq finales'!C303="C",0.82,"ERROR")))</f>
        <v>ERROR</v>
      </c>
      <c r="G305" t="str">
        <f>+IF('liq finales'!C303="D",42,IF('liq finales'!C303="E",VLOOKUP('liq finales'!F303,TABLAS!$A$4:$C$54,2,FALSE),IF('liq finales'!C303="C",VLOOKUP('liq finales'!F303,TABLAS!$A$4:$C$54,3,FALSE),"ERROR")))</f>
        <v>ERROR</v>
      </c>
      <c r="H305" s="59" t="str">
        <f>+IF('liq finales'!C303="D",30,IF('liq finales'!C303="E",25,IF('liq finales'!C303="C",25,"ERROR")))</f>
        <v>ERROR</v>
      </c>
    </row>
    <row r="306" spans="1:8">
      <c r="A306">
        <f>+MONTH('liq finales'!$D$8)</f>
        <v>3</v>
      </c>
      <c r="B306">
        <f>+IF(YEAR('liq finales'!D304)&lt;YEAR('liq finales'!$D$7),DAYS360('liq finales'!$D$7,'liq finales'!$D$8)+1,DAYS360('liq finales'!D304,'liq finales'!$D$8)+1)</f>
        <v>90</v>
      </c>
      <c r="C306">
        <f>+IF(A306&lt;7,IF(('liq finales'!$D$7)&lt;'liq finales'!D304,DAYS360('liq finales'!D304,'liq finales'!$D$8)+1,DAYS360('liq finales'!$D$7,'liq finales'!$D$8)+1),0)</f>
        <v>90</v>
      </c>
      <c r="D306">
        <f>+IF(A306&gt;6,IF(('liq finales'!$D$7+180)&lt;'liq finales'!D304,DAYS360('liq finales'!D304,'liq finales'!$D$8),DAYS360('liq finales'!$D$7+180,'liq finales'!$D$8)),0)</f>
        <v>0</v>
      </c>
      <c r="E306">
        <f t="shared" si="4"/>
        <v>90</v>
      </c>
      <c r="F306" s="5" t="str">
        <f>+IF('liq finales'!C304="D",(0.81-$F$10/100),IF('liq finales'!C304="E",0.83,IF('liq finales'!C304="C",0.82,"ERROR")))</f>
        <v>ERROR</v>
      </c>
      <c r="G306" t="str">
        <f>+IF('liq finales'!C304="D",42,IF('liq finales'!C304="E",VLOOKUP('liq finales'!F304,TABLAS!$A$4:$C$54,2,FALSE),IF('liq finales'!C304="C",VLOOKUP('liq finales'!F304,TABLAS!$A$4:$C$54,3,FALSE),"ERROR")))</f>
        <v>ERROR</v>
      </c>
      <c r="H306" s="59" t="str">
        <f>+IF('liq finales'!C304="D",30,IF('liq finales'!C304="E",25,IF('liq finales'!C304="C",25,"ERROR")))</f>
        <v>ERROR</v>
      </c>
    </row>
    <row r="307" spans="1:8">
      <c r="A307">
        <f>+MONTH('liq finales'!$D$8)</f>
        <v>3</v>
      </c>
      <c r="B307">
        <f>+IF(YEAR('liq finales'!D305)&lt;YEAR('liq finales'!$D$7),DAYS360('liq finales'!$D$7,'liq finales'!$D$8)+1,DAYS360('liq finales'!D305,'liq finales'!$D$8)+1)</f>
        <v>90</v>
      </c>
      <c r="C307">
        <f>+IF(A307&lt;7,IF(('liq finales'!$D$7)&lt;'liq finales'!D305,DAYS360('liq finales'!D305,'liq finales'!$D$8)+1,DAYS360('liq finales'!$D$7,'liq finales'!$D$8)+1),0)</f>
        <v>90</v>
      </c>
      <c r="D307">
        <f>+IF(A307&gt;6,IF(('liq finales'!$D$7+180)&lt;'liq finales'!D305,DAYS360('liq finales'!D305,'liq finales'!$D$8),DAYS360('liq finales'!$D$7+180,'liq finales'!$D$8)),0)</f>
        <v>0</v>
      </c>
      <c r="E307">
        <f t="shared" si="4"/>
        <v>90</v>
      </c>
      <c r="F307" s="5" t="str">
        <f>+IF('liq finales'!C305="D",(0.81-$F$10/100),IF('liq finales'!C305="E",0.83,IF('liq finales'!C305="C",0.82,"ERROR")))</f>
        <v>ERROR</v>
      </c>
      <c r="G307" t="str">
        <f>+IF('liq finales'!C305="D",42,IF('liq finales'!C305="E",VLOOKUP('liq finales'!F305,TABLAS!$A$4:$C$54,2,FALSE),IF('liq finales'!C305="C",VLOOKUP('liq finales'!F305,TABLAS!$A$4:$C$54,3,FALSE),"ERROR")))</f>
        <v>ERROR</v>
      </c>
      <c r="H307" s="59" t="str">
        <f>+IF('liq finales'!C305="D",30,IF('liq finales'!C305="E",25,IF('liq finales'!C305="C",25,"ERROR")))</f>
        <v>ERROR</v>
      </c>
    </row>
    <row r="308" spans="1:8">
      <c r="A308">
        <f>+MONTH('liq finales'!$D$8)</f>
        <v>3</v>
      </c>
      <c r="B308">
        <f>+IF(YEAR('liq finales'!D306)&lt;YEAR('liq finales'!$D$7),DAYS360('liq finales'!$D$7,'liq finales'!$D$8)+1,DAYS360('liq finales'!D306,'liq finales'!$D$8)+1)</f>
        <v>90</v>
      </c>
      <c r="C308">
        <f>+IF(A308&lt;7,IF(('liq finales'!$D$7)&lt;'liq finales'!D306,DAYS360('liq finales'!D306,'liq finales'!$D$8)+1,DAYS360('liq finales'!$D$7,'liq finales'!$D$8)+1),0)</f>
        <v>90</v>
      </c>
      <c r="D308">
        <f>+IF(A308&gt;6,IF(('liq finales'!$D$7+180)&lt;'liq finales'!D306,DAYS360('liq finales'!D306,'liq finales'!$D$8),DAYS360('liq finales'!$D$7+180,'liq finales'!$D$8)),0)</f>
        <v>0</v>
      </c>
      <c r="E308">
        <f t="shared" si="4"/>
        <v>90</v>
      </c>
      <c r="F308" s="5" t="str">
        <f>+IF('liq finales'!C306="D",(0.81-$F$10/100),IF('liq finales'!C306="E",0.83,IF('liq finales'!C306="C",0.82,"ERROR")))</f>
        <v>ERROR</v>
      </c>
      <c r="G308" t="str">
        <f>+IF('liq finales'!C306="D",42,IF('liq finales'!C306="E",VLOOKUP('liq finales'!F306,TABLAS!$A$4:$C$54,2,FALSE),IF('liq finales'!C306="C",VLOOKUP('liq finales'!F306,TABLAS!$A$4:$C$54,3,FALSE),"ERROR")))</f>
        <v>ERROR</v>
      </c>
      <c r="H308" s="59" t="str">
        <f>+IF('liq finales'!C306="D",30,IF('liq finales'!C306="E",25,IF('liq finales'!C306="C",25,"ERROR")))</f>
        <v>ERROR</v>
      </c>
    </row>
    <row r="309" spans="1:8">
      <c r="A309">
        <f>+MONTH('liq finales'!$D$8)</f>
        <v>3</v>
      </c>
      <c r="B309">
        <f>+IF(YEAR('liq finales'!D307)&lt;YEAR('liq finales'!$D$7),DAYS360('liq finales'!$D$7,'liq finales'!$D$8)+1,DAYS360('liq finales'!D307,'liq finales'!$D$8)+1)</f>
        <v>90</v>
      </c>
      <c r="C309">
        <f>+IF(A309&lt;7,IF(('liq finales'!$D$7)&lt;'liq finales'!D307,DAYS360('liq finales'!D307,'liq finales'!$D$8)+1,DAYS360('liq finales'!$D$7,'liq finales'!$D$8)+1),0)</f>
        <v>90</v>
      </c>
      <c r="D309">
        <f>+IF(A309&gt;6,IF(('liq finales'!$D$7+180)&lt;'liq finales'!D307,DAYS360('liq finales'!D307,'liq finales'!$D$8),DAYS360('liq finales'!$D$7+180,'liq finales'!$D$8)),0)</f>
        <v>0</v>
      </c>
      <c r="E309">
        <f t="shared" si="4"/>
        <v>90</v>
      </c>
      <c r="F309" s="5" t="str">
        <f>+IF('liq finales'!C307="D",(0.81-$F$10/100),IF('liq finales'!C307="E",0.83,IF('liq finales'!C307="C",0.82,"ERROR")))</f>
        <v>ERROR</v>
      </c>
      <c r="G309" t="str">
        <f>+IF('liq finales'!C307="D",42,IF('liq finales'!C307="E",VLOOKUP('liq finales'!F307,TABLAS!$A$4:$C$54,2,FALSE),IF('liq finales'!C307="C",VLOOKUP('liq finales'!F307,TABLAS!$A$4:$C$54,3,FALSE),"ERROR")))</f>
        <v>ERROR</v>
      </c>
      <c r="H309" s="59" t="str">
        <f>+IF('liq finales'!C307="D",30,IF('liq finales'!C307="E",25,IF('liq finales'!C307="C",25,"ERROR")))</f>
        <v>ERROR</v>
      </c>
    </row>
    <row r="310" spans="1:8">
      <c r="A310">
        <f>+MONTH('liq finales'!$D$8)</f>
        <v>3</v>
      </c>
      <c r="B310">
        <f>+IF(YEAR('liq finales'!D308)&lt;YEAR('liq finales'!$D$7),DAYS360('liq finales'!$D$7,'liq finales'!$D$8)+1,DAYS360('liq finales'!D308,'liq finales'!$D$8)+1)</f>
        <v>90</v>
      </c>
      <c r="C310">
        <f>+IF(A310&lt;7,IF(('liq finales'!$D$7)&lt;'liq finales'!D308,DAYS360('liq finales'!D308,'liq finales'!$D$8)+1,DAYS360('liq finales'!$D$7,'liq finales'!$D$8)+1),0)</f>
        <v>90</v>
      </c>
      <c r="D310">
        <f>+IF(A310&gt;6,IF(('liq finales'!$D$7+180)&lt;'liq finales'!D308,DAYS360('liq finales'!D308,'liq finales'!$D$8),DAYS360('liq finales'!$D$7+180,'liq finales'!$D$8)),0)</f>
        <v>0</v>
      </c>
      <c r="E310">
        <f t="shared" si="4"/>
        <v>90</v>
      </c>
      <c r="F310" s="5" t="str">
        <f>+IF('liq finales'!C308="D",(0.81-$F$10/100),IF('liq finales'!C308="E",0.83,IF('liq finales'!C308="C",0.82,"ERROR")))</f>
        <v>ERROR</v>
      </c>
      <c r="G310" t="str">
        <f>+IF('liq finales'!C308="D",42,IF('liq finales'!C308="E",VLOOKUP('liq finales'!F308,TABLAS!$A$4:$C$54,2,FALSE),IF('liq finales'!C308="C",VLOOKUP('liq finales'!F308,TABLAS!$A$4:$C$54,3,FALSE),"ERROR")))</f>
        <v>ERROR</v>
      </c>
      <c r="H310" s="59" t="str">
        <f>+IF('liq finales'!C308="D",30,IF('liq finales'!C308="E",25,IF('liq finales'!C308="C",25,"ERROR")))</f>
        <v>ERROR</v>
      </c>
    </row>
    <row r="311" spans="1:8">
      <c r="A311">
        <f>+MONTH('liq finales'!$D$8)</f>
        <v>3</v>
      </c>
      <c r="B311">
        <f>+IF(YEAR('liq finales'!D309)&lt;YEAR('liq finales'!$D$7),DAYS360('liq finales'!$D$7,'liq finales'!$D$8)+1,DAYS360('liq finales'!D309,'liq finales'!$D$8)+1)</f>
        <v>90</v>
      </c>
      <c r="C311">
        <f>+IF(A311&lt;7,IF(('liq finales'!$D$7)&lt;'liq finales'!D309,DAYS360('liq finales'!D309,'liq finales'!$D$8)+1,DAYS360('liq finales'!$D$7,'liq finales'!$D$8)+1),0)</f>
        <v>90</v>
      </c>
      <c r="D311">
        <f>+IF(A311&gt;6,IF(('liq finales'!$D$7+180)&lt;'liq finales'!D309,DAYS360('liq finales'!D309,'liq finales'!$D$8),DAYS360('liq finales'!$D$7+180,'liq finales'!$D$8)),0)</f>
        <v>0</v>
      </c>
      <c r="E311">
        <f t="shared" si="4"/>
        <v>90</v>
      </c>
      <c r="F311" s="5" t="str">
        <f>+IF('liq finales'!C309="D",(0.81-$F$10/100),IF('liq finales'!C309="E",0.83,IF('liq finales'!C309="C",0.82,"ERROR")))</f>
        <v>ERROR</v>
      </c>
      <c r="G311" t="str">
        <f>+IF('liq finales'!C309="D",42,IF('liq finales'!C309="E",VLOOKUP('liq finales'!F309,TABLAS!$A$4:$C$54,2,FALSE),IF('liq finales'!C309="C",VLOOKUP('liq finales'!F309,TABLAS!$A$4:$C$54,3,FALSE),"ERROR")))</f>
        <v>ERROR</v>
      </c>
      <c r="H311" s="59" t="str">
        <f>+IF('liq finales'!C309="D",30,IF('liq finales'!C309="E",25,IF('liq finales'!C309="C",25,"ERROR")))</f>
        <v>ERROR</v>
      </c>
    </row>
    <row r="312" spans="1:8">
      <c r="A312">
        <f>+MONTH('liq finales'!$D$8)</f>
        <v>3</v>
      </c>
      <c r="B312">
        <f>+IF(YEAR('liq finales'!D310)&lt;YEAR('liq finales'!$D$7),DAYS360('liq finales'!$D$7,'liq finales'!$D$8)+1,DAYS360('liq finales'!D310,'liq finales'!$D$8)+1)</f>
        <v>90</v>
      </c>
      <c r="C312">
        <f>+IF(A312&lt;7,IF(('liq finales'!$D$7)&lt;'liq finales'!D310,DAYS360('liq finales'!D310,'liq finales'!$D$8)+1,DAYS360('liq finales'!$D$7,'liq finales'!$D$8)+1),0)</f>
        <v>90</v>
      </c>
      <c r="D312">
        <f>+IF(A312&gt;6,IF(('liq finales'!$D$7+180)&lt;'liq finales'!D310,DAYS360('liq finales'!D310,'liq finales'!$D$8),DAYS360('liq finales'!$D$7+180,'liq finales'!$D$8)),0)</f>
        <v>0</v>
      </c>
      <c r="E312">
        <f t="shared" si="4"/>
        <v>90</v>
      </c>
      <c r="F312" s="5" t="str">
        <f>+IF('liq finales'!C310="D",(0.81-$F$10/100),IF('liq finales'!C310="E",0.83,IF('liq finales'!C310="C",0.82,"ERROR")))</f>
        <v>ERROR</v>
      </c>
      <c r="G312" t="str">
        <f>+IF('liq finales'!C310="D",42,IF('liq finales'!C310="E",VLOOKUP('liq finales'!F310,TABLAS!$A$4:$C$54,2,FALSE),IF('liq finales'!C310="C",VLOOKUP('liq finales'!F310,TABLAS!$A$4:$C$54,3,FALSE),"ERROR")))</f>
        <v>ERROR</v>
      </c>
      <c r="H312" s="59" t="str">
        <f>+IF('liq finales'!C310="D",30,IF('liq finales'!C310="E",25,IF('liq finales'!C310="C",25,"ERROR")))</f>
        <v>ERROR</v>
      </c>
    </row>
    <row r="313" spans="1:8">
      <c r="A313">
        <f>+MONTH('liq finales'!$D$8)</f>
        <v>3</v>
      </c>
      <c r="B313">
        <f>+IF(YEAR('liq finales'!D311)&lt;YEAR('liq finales'!$D$7),DAYS360('liq finales'!$D$7,'liq finales'!$D$8)+1,DAYS360('liq finales'!D311,'liq finales'!$D$8)+1)</f>
        <v>90</v>
      </c>
      <c r="C313">
        <f>+IF(A313&lt;7,IF(('liq finales'!$D$7)&lt;'liq finales'!D311,DAYS360('liq finales'!D311,'liq finales'!$D$8)+1,DAYS360('liq finales'!$D$7,'liq finales'!$D$8)+1),0)</f>
        <v>90</v>
      </c>
      <c r="D313">
        <f>+IF(A313&gt;6,IF(('liq finales'!$D$7+180)&lt;'liq finales'!D311,DAYS360('liq finales'!D311,'liq finales'!$D$8),DAYS360('liq finales'!$D$7+180,'liq finales'!$D$8)),0)</f>
        <v>0</v>
      </c>
      <c r="E313">
        <f t="shared" si="4"/>
        <v>90</v>
      </c>
      <c r="F313" s="5" t="str">
        <f>+IF('liq finales'!C311="D",(0.81-$F$10/100),IF('liq finales'!C311="E",0.83,IF('liq finales'!C311="C",0.82,"ERROR")))</f>
        <v>ERROR</v>
      </c>
      <c r="G313" t="str">
        <f>+IF('liq finales'!C311="D",42,IF('liq finales'!C311="E",VLOOKUP('liq finales'!F311,TABLAS!$A$4:$C$54,2,FALSE),IF('liq finales'!C311="C",VLOOKUP('liq finales'!F311,TABLAS!$A$4:$C$54,3,FALSE),"ERROR")))</f>
        <v>ERROR</v>
      </c>
      <c r="H313" s="59" t="str">
        <f>+IF('liq finales'!C311="D",30,IF('liq finales'!C311="E",25,IF('liq finales'!C311="C",25,"ERROR")))</f>
        <v>ERROR</v>
      </c>
    </row>
    <row r="314" spans="1:8">
      <c r="A314">
        <f>+MONTH('liq finales'!$D$8)</f>
        <v>3</v>
      </c>
      <c r="B314">
        <f>+IF(YEAR('liq finales'!D312)&lt;YEAR('liq finales'!$D$7),DAYS360('liq finales'!$D$7,'liq finales'!$D$8)+1,DAYS360('liq finales'!D312,'liq finales'!$D$8)+1)</f>
        <v>90</v>
      </c>
      <c r="C314">
        <f>+IF(A314&lt;7,IF(('liq finales'!$D$7)&lt;'liq finales'!D312,DAYS360('liq finales'!D312,'liq finales'!$D$8)+1,DAYS360('liq finales'!$D$7,'liq finales'!$D$8)+1),0)</f>
        <v>90</v>
      </c>
      <c r="D314">
        <f>+IF(A314&gt;6,IF(('liq finales'!$D$7+180)&lt;'liq finales'!D312,DAYS360('liq finales'!D312,'liq finales'!$D$8),DAYS360('liq finales'!$D$7+180,'liq finales'!$D$8)),0)</f>
        <v>0</v>
      </c>
      <c r="E314">
        <f t="shared" si="4"/>
        <v>90</v>
      </c>
      <c r="F314" s="5" t="str">
        <f>+IF('liq finales'!C312="D",(0.81-$F$10/100),IF('liq finales'!C312="E",0.83,IF('liq finales'!C312="C",0.82,"ERROR")))</f>
        <v>ERROR</v>
      </c>
      <c r="G314" t="str">
        <f>+IF('liq finales'!C312="D",42,IF('liq finales'!C312="E",VLOOKUP('liq finales'!F312,TABLAS!$A$4:$C$54,2,FALSE),IF('liq finales'!C312="C",VLOOKUP('liq finales'!F312,TABLAS!$A$4:$C$54,3,FALSE),"ERROR")))</f>
        <v>ERROR</v>
      </c>
      <c r="H314" s="59" t="str">
        <f>+IF('liq finales'!C312="D",30,IF('liq finales'!C312="E",25,IF('liq finales'!C312="C",25,"ERROR")))</f>
        <v>ERROR</v>
      </c>
    </row>
    <row r="315" spans="1:8">
      <c r="A315">
        <f>+MONTH('liq finales'!$D$8)</f>
        <v>3</v>
      </c>
      <c r="B315">
        <f>+IF(YEAR('liq finales'!D313)&lt;YEAR('liq finales'!$D$7),DAYS360('liq finales'!$D$7,'liq finales'!$D$8)+1,DAYS360('liq finales'!D313,'liq finales'!$D$8)+1)</f>
        <v>90</v>
      </c>
      <c r="C315">
        <f>+IF(A315&lt;7,IF(('liq finales'!$D$7)&lt;'liq finales'!D313,DAYS360('liq finales'!D313,'liq finales'!$D$8)+1,DAYS360('liq finales'!$D$7,'liq finales'!$D$8)+1),0)</f>
        <v>90</v>
      </c>
      <c r="D315">
        <f>+IF(A315&gt;6,IF(('liq finales'!$D$7+180)&lt;'liq finales'!D313,DAYS360('liq finales'!D313,'liq finales'!$D$8),DAYS360('liq finales'!$D$7+180,'liq finales'!$D$8)),0)</f>
        <v>0</v>
      </c>
      <c r="E315">
        <f t="shared" si="4"/>
        <v>90</v>
      </c>
      <c r="F315" s="5" t="str">
        <f>+IF('liq finales'!C313="D",(0.81-$F$10/100),IF('liq finales'!C313="E",0.83,IF('liq finales'!C313="C",0.82,"ERROR")))</f>
        <v>ERROR</v>
      </c>
      <c r="G315" t="str">
        <f>+IF('liq finales'!C313="D",42,IF('liq finales'!C313="E",VLOOKUP('liq finales'!F313,TABLAS!$A$4:$C$54,2,FALSE),IF('liq finales'!C313="C",VLOOKUP('liq finales'!F313,TABLAS!$A$4:$C$54,3,FALSE),"ERROR")))</f>
        <v>ERROR</v>
      </c>
      <c r="H315" s="59" t="str">
        <f>+IF('liq finales'!C313="D",30,IF('liq finales'!C313="E",25,IF('liq finales'!C313="C",25,"ERROR")))</f>
        <v>ERROR</v>
      </c>
    </row>
    <row r="316" spans="1:8">
      <c r="A316">
        <f>+MONTH('liq finales'!$D$8)</f>
        <v>3</v>
      </c>
      <c r="B316">
        <f>+IF(YEAR('liq finales'!D314)&lt;YEAR('liq finales'!$D$7),DAYS360('liq finales'!$D$7,'liq finales'!$D$8)+1,DAYS360('liq finales'!D314,'liq finales'!$D$8)+1)</f>
        <v>90</v>
      </c>
      <c r="C316">
        <f>+IF(A316&lt;7,IF(('liq finales'!$D$7)&lt;'liq finales'!D314,DAYS360('liq finales'!D314,'liq finales'!$D$8)+1,DAYS360('liq finales'!$D$7,'liq finales'!$D$8)+1),0)</f>
        <v>90</v>
      </c>
      <c r="D316">
        <f>+IF(A316&gt;6,IF(('liq finales'!$D$7+180)&lt;'liq finales'!D314,DAYS360('liq finales'!D314,'liq finales'!$D$8),DAYS360('liq finales'!$D$7+180,'liq finales'!$D$8)),0)</f>
        <v>0</v>
      </c>
      <c r="E316">
        <f t="shared" si="4"/>
        <v>90</v>
      </c>
      <c r="F316" s="5" t="str">
        <f>+IF('liq finales'!C314="D",(0.81-$F$10/100),IF('liq finales'!C314="E",0.83,IF('liq finales'!C314="C",0.82,"ERROR")))</f>
        <v>ERROR</v>
      </c>
      <c r="G316" t="str">
        <f>+IF('liq finales'!C314="D",42,IF('liq finales'!C314="E",VLOOKUP('liq finales'!F314,TABLAS!$A$4:$C$54,2,FALSE),IF('liq finales'!C314="C",VLOOKUP('liq finales'!F314,TABLAS!$A$4:$C$54,3,FALSE),"ERROR")))</f>
        <v>ERROR</v>
      </c>
      <c r="H316" s="59" t="str">
        <f>+IF('liq finales'!C314="D",30,IF('liq finales'!C314="E",25,IF('liq finales'!C314="C",25,"ERROR")))</f>
        <v>ERROR</v>
      </c>
    </row>
    <row r="317" spans="1:8">
      <c r="A317">
        <f>+MONTH('liq finales'!$D$8)</f>
        <v>3</v>
      </c>
      <c r="B317">
        <f>+IF(YEAR('liq finales'!D315)&lt;YEAR('liq finales'!$D$7),DAYS360('liq finales'!$D$7,'liq finales'!$D$8)+1,DAYS360('liq finales'!D315,'liq finales'!$D$8)+1)</f>
        <v>90</v>
      </c>
      <c r="C317">
        <f>+IF(A317&lt;7,IF(('liq finales'!$D$7)&lt;'liq finales'!D315,DAYS360('liq finales'!D315,'liq finales'!$D$8)+1,DAYS360('liq finales'!$D$7,'liq finales'!$D$8)+1),0)</f>
        <v>90</v>
      </c>
      <c r="D317">
        <f>+IF(A317&gt;6,IF(('liq finales'!$D$7+180)&lt;'liq finales'!D315,DAYS360('liq finales'!D315,'liq finales'!$D$8),DAYS360('liq finales'!$D$7+180,'liq finales'!$D$8)),0)</f>
        <v>0</v>
      </c>
      <c r="E317">
        <f t="shared" si="4"/>
        <v>90</v>
      </c>
      <c r="F317" s="5" t="str">
        <f>+IF('liq finales'!C315="D",(0.81-$F$10/100),IF('liq finales'!C315="E",0.83,IF('liq finales'!C315="C",0.82,"ERROR")))</f>
        <v>ERROR</v>
      </c>
      <c r="G317" t="str">
        <f>+IF('liq finales'!C315="D",42,IF('liq finales'!C315="E",VLOOKUP('liq finales'!F315,TABLAS!$A$4:$C$54,2,FALSE),IF('liq finales'!C315="C",VLOOKUP('liq finales'!F315,TABLAS!$A$4:$C$54,3,FALSE),"ERROR")))</f>
        <v>ERROR</v>
      </c>
      <c r="H317" s="59" t="str">
        <f>+IF('liq finales'!C315="D",30,IF('liq finales'!C315="E",25,IF('liq finales'!C315="C",25,"ERROR")))</f>
        <v>ERROR</v>
      </c>
    </row>
    <row r="318" spans="1:8">
      <c r="A318">
        <f>+MONTH('liq finales'!$D$8)</f>
        <v>3</v>
      </c>
      <c r="B318">
        <f>+IF(YEAR('liq finales'!D316)&lt;YEAR('liq finales'!$D$7),DAYS360('liq finales'!$D$7,'liq finales'!$D$8)+1,DAYS360('liq finales'!D316,'liq finales'!$D$8)+1)</f>
        <v>90</v>
      </c>
      <c r="C318">
        <f>+IF(A318&lt;7,IF(('liq finales'!$D$7)&lt;'liq finales'!D316,DAYS360('liq finales'!D316,'liq finales'!$D$8)+1,DAYS360('liq finales'!$D$7,'liq finales'!$D$8)+1),0)</f>
        <v>90</v>
      </c>
      <c r="D318">
        <f>+IF(A318&gt;6,IF(('liq finales'!$D$7+180)&lt;'liq finales'!D316,DAYS360('liq finales'!D316,'liq finales'!$D$8),DAYS360('liq finales'!$D$7+180,'liq finales'!$D$8)),0)</f>
        <v>0</v>
      </c>
      <c r="E318">
        <f t="shared" si="4"/>
        <v>90</v>
      </c>
      <c r="F318" s="5" t="str">
        <f>+IF('liq finales'!C316="D",(0.81-$F$10/100),IF('liq finales'!C316="E",0.83,IF('liq finales'!C316="C",0.82,"ERROR")))</f>
        <v>ERROR</v>
      </c>
      <c r="G318" t="str">
        <f>+IF('liq finales'!C316="D",42,IF('liq finales'!C316="E",VLOOKUP('liq finales'!F316,TABLAS!$A$4:$C$54,2,FALSE),IF('liq finales'!C316="C",VLOOKUP('liq finales'!F316,TABLAS!$A$4:$C$54,3,FALSE),"ERROR")))</f>
        <v>ERROR</v>
      </c>
      <c r="H318" s="59" t="str">
        <f>+IF('liq finales'!C316="D",30,IF('liq finales'!C316="E",25,IF('liq finales'!C316="C",25,"ERROR")))</f>
        <v>ERROR</v>
      </c>
    </row>
    <row r="319" spans="1:8">
      <c r="A319">
        <f>+MONTH('liq finales'!$D$8)</f>
        <v>3</v>
      </c>
      <c r="B319">
        <f>+IF(YEAR('liq finales'!D317)&lt;YEAR('liq finales'!$D$7),DAYS360('liq finales'!$D$7,'liq finales'!$D$8)+1,DAYS360('liq finales'!D317,'liq finales'!$D$8)+1)</f>
        <v>90</v>
      </c>
      <c r="C319">
        <f>+IF(A319&lt;7,IF(('liq finales'!$D$7)&lt;'liq finales'!D317,DAYS360('liq finales'!D317,'liq finales'!$D$8)+1,DAYS360('liq finales'!$D$7,'liq finales'!$D$8)+1),0)</f>
        <v>90</v>
      </c>
      <c r="D319">
        <f>+IF(A319&gt;6,IF(('liq finales'!$D$7+180)&lt;'liq finales'!D317,DAYS360('liq finales'!D317,'liq finales'!$D$8),DAYS360('liq finales'!$D$7+180,'liq finales'!$D$8)),0)</f>
        <v>0</v>
      </c>
      <c r="E319">
        <f t="shared" si="4"/>
        <v>90</v>
      </c>
      <c r="F319" s="5" t="str">
        <f>+IF('liq finales'!C317="D",(0.81-$F$10/100),IF('liq finales'!C317="E",0.83,IF('liq finales'!C317="C",0.82,"ERROR")))</f>
        <v>ERROR</v>
      </c>
      <c r="G319" t="str">
        <f>+IF('liq finales'!C317="D",42,IF('liq finales'!C317="E",VLOOKUP('liq finales'!F317,TABLAS!$A$4:$C$54,2,FALSE),IF('liq finales'!C317="C",VLOOKUP('liq finales'!F317,TABLAS!$A$4:$C$54,3,FALSE),"ERROR")))</f>
        <v>ERROR</v>
      </c>
      <c r="H319" s="59" t="str">
        <f>+IF('liq finales'!C317="D",30,IF('liq finales'!C317="E",25,IF('liq finales'!C317="C",25,"ERROR")))</f>
        <v>ERROR</v>
      </c>
    </row>
    <row r="320" spans="1:8">
      <c r="A320">
        <f>+MONTH('liq finales'!$D$8)</f>
        <v>3</v>
      </c>
      <c r="B320">
        <f>+IF(YEAR('liq finales'!D318)&lt;YEAR('liq finales'!$D$7),DAYS360('liq finales'!$D$7,'liq finales'!$D$8)+1,DAYS360('liq finales'!D318,'liq finales'!$D$8)+1)</f>
        <v>90</v>
      </c>
      <c r="C320">
        <f>+IF(A320&lt;7,IF(('liq finales'!$D$7)&lt;'liq finales'!D318,DAYS360('liq finales'!D318,'liq finales'!$D$8)+1,DAYS360('liq finales'!$D$7,'liq finales'!$D$8)+1),0)</f>
        <v>90</v>
      </c>
      <c r="D320">
        <f>+IF(A320&gt;6,IF(('liq finales'!$D$7+180)&lt;'liq finales'!D318,DAYS360('liq finales'!D318,'liq finales'!$D$8),DAYS360('liq finales'!$D$7+180,'liq finales'!$D$8)),0)</f>
        <v>0</v>
      </c>
      <c r="E320">
        <f t="shared" si="4"/>
        <v>90</v>
      </c>
      <c r="F320" s="5" t="str">
        <f>+IF('liq finales'!C318="D",(0.81-$F$10/100),IF('liq finales'!C318="E",0.83,IF('liq finales'!C318="C",0.82,"ERROR")))</f>
        <v>ERROR</v>
      </c>
      <c r="G320" t="str">
        <f>+IF('liq finales'!C318="D",42,IF('liq finales'!C318="E",VLOOKUP('liq finales'!F318,TABLAS!$A$4:$C$54,2,FALSE),IF('liq finales'!C318="C",VLOOKUP('liq finales'!F318,TABLAS!$A$4:$C$54,3,FALSE),"ERROR")))</f>
        <v>ERROR</v>
      </c>
      <c r="H320" s="59" t="str">
        <f>+IF('liq finales'!C318="D",30,IF('liq finales'!C318="E",25,IF('liq finales'!C318="C",25,"ERROR")))</f>
        <v>ERROR</v>
      </c>
    </row>
    <row r="321" spans="1:8">
      <c r="A321">
        <f>+MONTH('liq finales'!$D$8)</f>
        <v>3</v>
      </c>
      <c r="B321">
        <f>+IF(YEAR('liq finales'!D319)&lt;YEAR('liq finales'!$D$7),DAYS360('liq finales'!$D$7,'liq finales'!$D$8)+1,DAYS360('liq finales'!D319,'liq finales'!$D$8)+1)</f>
        <v>90</v>
      </c>
      <c r="C321">
        <f>+IF(A321&lt;7,IF(('liq finales'!$D$7)&lt;'liq finales'!D319,DAYS360('liq finales'!D319,'liq finales'!$D$8)+1,DAYS360('liq finales'!$D$7,'liq finales'!$D$8)+1),0)</f>
        <v>90</v>
      </c>
      <c r="D321">
        <f>+IF(A321&gt;6,IF(('liq finales'!$D$7+180)&lt;'liq finales'!D319,DAYS360('liq finales'!D319,'liq finales'!$D$8),DAYS360('liq finales'!$D$7+180,'liq finales'!$D$8)),0)</f>
        <v>0</v>
      </c>
      <c r="E321">
        <f t="shared" si="4"/>
        <v>90</v>
      </c>
      <c r="F321" s="5" t="str">
        <f>+IF('liq finales'!C319="D",(0.81-$F$10/100),IF('liq finales'!C319="E",0.83,IF('liq finales'!C319="C",0.82,"ERROR")))</f>
        <v>ERROR</v>
      </c>
      <c r="G321" t="str">
        <f>+IF('liq finales'!C319="D",42,IF('liq finales'!C319="E",VLOOKUP('liq finales'!F319,TABLAS!$A$4:$C$54,2,FALSE),IF('liq finales'!C319="C",VLOOKUP('liq finales'!F319,TABLAS!$A$4:$C$54,3,FALSE),"ERROR")))</f>
        <v>ERROR</v>
      </c>
      <c r="H321" s="59" t="str">
        <f>+IF('liq finales'!C319="D",30,IF('liq finales'!C319="E",25,IF('liq finales'!C319="C",25,"ERROR")))</f>
        <v>ERROR</v>
      </c>
    </row>
    <row r="322" spans="1:8">
      <c r="A322">
        <f>+MONTH('liq finales'!$D$8)</f>
        <v>3</v>
      </c>
      <c r="B322">
        <f>+IF(YEAR('liq finales'!D320)&lt;YEAR('liq finales'!$D$7),DAYS360('liq finales'!$D$7,'liq finales'!$D$8)+1,DAYS360('liq finales'!D320,'liq finales'!$D$8)+1)</f>
        <v>90</v>
      </c>
      <c r="C322">
        <f>+IF(A322&lt;7,IF(('liq finales'!$D$7)&lt;'liq finales'!D320,DAYS360('liq finales'!D320,'liq finales'!$D$8)+1,DAYS360('liq finales'!$D$7,'liq finales'!$D$8)+1),0)</f>
        <v>90</v>
      </c>
      <c r="D322">
        <f>+IF(A322&gt;6,IF(('liq finales'!$D$7+180)&lt;'liq finales'!D320,DAYS360('liq finales'!D320,'liq finales'!$D$8),DAYS360('liq finales'!$D$7+180,'liq finales'!$D$8)),0)</f>
        <v>0</v>
      </c>
      <c r="E322">
        <f t="shared" si="4"/>
        <v>90</v>
      </c>
      <c r="F322" s="5" t="str">
        <f>+IF('liq finales'!C320="D",(0.81-$F$10/100),IF('liq finales'!C320="E",0.83,IF('liq finales'!C320="C",0.82,"ERROR")))</f>
        <v>ERROR</v>
      </c>
      <c r="G322" t="str">
        <f>+IF('liq finales'!C320="D",42,IF('liq finales'!C320="E",VLOOKUP('liq finales'!F320,TABLAS!$A$4:$C$54,2,FALSE),IF('liq finales'!C320="C",VLOOKUP('liq finales'!F320,TABLAS!$A$4:$C$54,3,FALSE),"ERROR")))</f>
        <v>ERROR</v>
      </c>
      <c r="H322" s="59" t="str">
        <f>+IF('liq finales'!C320="D",30,IF('liq finales'!C320="E",25,IF('liq finales'!C320="C",25,"ERROR")))</f>
        <v>ERROR</v>
      </c>
    </row>
    <row r="323" spans="1:8">
      <c r="A323">
        <f>+MONTH('liq finales'!$D$8)</f>
        <v>3</v>
      </c>
      <c r="B323">
        <f>+IF(YEAR('liq finales'!D321)&lt;YEAR('liq finales'!$D$7),DAYS360('liq finales'!$D$7,'liq finales'!$D$8)+1,DAYS360('liq finales'!D321,'liq finales'!$D$8)+1)</f>
        <v>90</v>
      </c>
      <c r="C323">
        <f>+IF(A323&lt;7,IF(('liq finales'!$D$7)&lt;'liq finales'!D321,DAYS360('liq finales'!D321,'liq finales'!$D$8)+1,DAYS360('liq finales'!$D$7,'liq finales'!$D$8)+1),0)</f>
        <v>90</v>
      </c>
      <c r="D323">
        <f>+IF(A323&gt;6,IF(('liq finales'!$D$7+180)&lt;'liq finales'!D321,DAYS360('liq finales'!D321,'liq finales'!$D$8),DAYS360('liq finales'!$D$7+180,'liq finales'!$D$8)),0)</f>
        <v>0</v>
      </c>
      <c r="E323">
        <f t="shared" si="4"/>
        <v>90</v>
      </c>
      <c r="F323" s="5" t="str">
        <f>+IF('liq finales'!C321="D",(0.81-$F$10/100),IF('liq finales'!C321="E",0.83,IF('liq finales'!C321="C",0.82,"ERROR")))</f>
        <v>ERROR</v>
      </c>
      <c r="G323" t="str">
        <f>+IF('liq finales'!C321="D",42,IF('liq finales'!C321="E",VLOOKUP('liq finales'!F321,TABLAS!$A$4:$C$54,2,FALSE),IF('liq finales'!C321="C",VLOOKUP('liq finales'!F321,TABLAS!$A$4:$C$54,3,FALSE),"ERROR")))</f>
        <v>ERROR</v>
      </c>
      <c r="H323" s="59" t="str">
        <f>+IF('liq finales'!C321="D",30,IF('liq finales'!C321="E",25,IF('liq finales'!C321="C",25,"ERROR")))</f>
        <v>ERROR</v>
      </c>
    </row>
    <row r="324" spans="1:8">
      <c r="A324">
        <f>+MONTH('liq finales'!$D$8)</f>
        <v>3</v>
      </c>
      <c r="B324">
        <f>+IF(YEAR('liq finales'!D322)&lt;YEAR('liq finales'!$D$7),DAYS360('liq finales'!$D$7,'liq finales'!$D$8)+1,DAYS360('liq finales'!D322,'liq finales'!$D$8)+1)</f>
        <v>90</v>
      </c>
      <c r="C324">
        <f>+IF(A324&lt;7,IF(('liq finales'!$D$7)&lt;'liq finales'!D322,DAYS360('liq finales'!D322,'liq finales'!$D$8)+1,DAYS360('liq finales'!$D$7,'liq finales'!$D$8)+1),0)</f>
        <v>90</v>
      </c>
      <c r="D324">
        <f>+IF(A324&gt;6,IF(('liq finales'!$D$7+180)&lt;'liq finales'!D322,DAYS360('liq finales'!D322,'liq finales'!$D$8),DAYS360('liq finales'!$D$7+180,'liq finales'!$D$8)),0)</f>
        <v>0</v>
      </c>
      <c r="E324">
        <f t="shared" si="4"/>
        <v>90</v>
      </c>
      <c r="F324" s="5" t="str">
        <f>+IF('liq finales'!C322="D",(0.81-$F$10/100),IF('liq finales'!C322="E",0.83,IF('liq finales'!C322="C",0.82,"ERROR")))</f>
        <v>ERROR</v>
      </c>
      <c r="G324" t="str">
        <f>+IF('liq finales'!C322="D",42,IF('liq finales'!C322="E",VLOOKUP('liq finales'!F322,TABLAS!$A$4:$C$54,2,FALSE),IF('liq finales'!C322="C",VLOOKUP('liq finales'!F322,TABLAS!$A$4:$C$54,3,FALSE),"ERROR")))</f>
        <v>ERROR</v>
      </c>
      <c r="H324" s="59" t="str">
        <f>+IF('liq finales'!C322="D",30,IF('liq finales'!C322="E",25,IF('liq finales'!C322="C",25,"ERROR")))</f>
        <v>ERROR</v>
      </c>
    </row>
    <row r="325" spans="1:8">
      <c r="A325">
        <f>+MONTH('liq finales'!$D$8)</f>
        <v>3</v>
      </c>
      <c r="B325">
        <f>+IF(YEAR('liq finales'!D323)&lt;YEAR('liq finales'!$D$7),DAYS360('liq finales'!$D$7,'liq finales'!$D$8)+1,DAYS360('liq finales'!D323,'liq finales'!$D$8)+1)</f>
        <v>90</v>
      </c>
      <c r="C325">
        <f>+IF(A325&lt;7,IF(('liq finales'!$D$7)&lt;'liq finales'!D323,DAYS360('liq finales'!D323,'liq finales'!$D$8)+1,DAYS360('liq finales'!$D$7,'liq finales'!$D$8)+1),0)</f>
        <v>90</v>
      </c>
      <c r="D325">
        <f>+IF(A325&gt;6,IF(('liq finales'!$D$7+180)&lt;'liq finales'!D323,DAYS360('liq finales'!D323,'liq finales'!$D$8),DAYS360('liq finales'!$D$7+180,'liq finales'!$D$8)),0)</f>
        <v>0</v>
      </c>
      <c r="E325">
        <f t="shared" si="4"/>
        <v>90</v>
      </c>
      <c r="F325" s="5" t="str">
        <f>+IF('liq finales'!C323="D",(0.81-$F$10/100),IF('liq finales'!C323="E",0.83,IF('liq finales'!C323="C",0.82,"ERROR")))</f>
        <v>ERROR</v>
      </c>
      <c r="G325" t="str">
        <f>+IF('liq finales'!C323="D",42,IF('liq finales'!C323="E",VLOOKUP('liq finales'!F323,TABLAS!$A$4:$C$54,2,FALSE),IF('liq finales'!C323="C",VLOOKUP('liq finales'!F323,TABLAS!$A$4:$C$54,3,FALSE),"ERROR")))</f>
        <v>ERROR</v>
      </c>
      <c r="H325" s="59" t="str">
        <f>+IF('liq finales'!C323="D",30,IF('liq finales'!C323="E",25,IF('liq finales'!C323="C",25,"ERROR")))</f>
        <v>ERROR</v>
      </c>
    </row>
    <row r="326" spans="1:8">
      <c r="A326">
        <f>+MONTH('liq finales'!$D$8)</f>
        <v>3</v>
      </c>
      <c r="B326">
        <f>+IF(YEAR('liq finales'!D324)&lt;YEAR('liq finales'!$D$7),DAYS360('liq finales'!$D$7,'liq finales'!$D$8)+1,DAYS360('liq finales'!D324,'liq finales'!$D$8)+1)</f>
        <v>90</v>
      </c>
      <c r="C326">
        <f>+IF(A326&lt;7,IF(('liq finales'!$D$7)&lt;'liq finales'!D324,DAYS360('liq finales'!D324,'liq finales'!$D$8)+1,DAYS360('liq finales'!$D$7,'liq finales'!$D$8)+1),0)</f>
        <v>90</v>
      </c>
      <c r="D326">
        <f>+IF(A326&gt;6,IF(('liq finales'!$D$7+180)&lt;'liq finales'!D324,DAYS360('liq finales'!D324,'liq finales'!$D$8),DAYS360('liq finales'!$D$7+180,'liq finales'!$D$8)),0)</f>
        <v>0</v>
      </c>
      <c r="E326">
        <f t="shared" si="4"/>
        <v>90</v>
      </c>
      <c r="F326" s="5" t="str">
        <f>+IF('liq finales'!C324="D",(0.81-$F$10/100),IF('liq finales'!C324="E",0.83,IF('liq finales'!C324="C",0.82,"ERROR")))</f>
        <v>ERROR</v>
      </c>
      <c r="G326" t="str">
        <f>+IF('liq finales'!C324="D",42,IF('liq finales'!C324="E",VLOOKUP('liq finales'!F324,TABLAS!$A$4:$C$54,2,FALSE),IF('liq finales'!C324="C",VLOOKUP('liq finales'!F324,TABLAS!$A$4:$C$54,3,FALSE),"ERROR")))</f>
        <v>ERROR</v>
      </c>
      <c r="H326" s="59" t="str">
        <f>+IF('liq finales'!C324="D",30,IF('liq finales'!C324="E",25,IF('liq finales'!C324="C",25,"ERROR")))</f>
        <v>ERROR</v>
      </c>
    </row>
    <row r="327" spans="1:8">
      <c r="A327">
        <f>+MONTH('liq finales'!$D$8)</f>
        <v>3</v>
      </c>
      <c r="B327">
        <f>+IF(YEAR('liq finales'!D325)&lt;YEAR('liq finales'!$D$7),DAYS360('liq finales'!$D$7,'liq finales'!$D$8)+1,DAYS360('liq finales'!D325,'liq finales'!$D$8)+1)</f>
        <v>90</v>
      </c>
      <c r="C327">
        <f>+IF(A327&lt;7,IF(('liq finales'!$D$7)&lt;'liq finales'!D325,DAYS360('liq finales'!D325,'liq finales'!$D$8)+1,DAYS360('liq finales'!$D$7,'liq finales'!$D$8)+1),0)</f>
        <v>90</v>
      </c>
      <c r="D327">
        <f>+IF(A327&gt;6,IF(('liq finales'!$D$7+180)&lt;'liq finales'!D325,DAYS360('liq finales'!D325,'liq finales'!$D$8),DAYS360('liq finales'!$D$7+180,'liq finales'!$D$8)),0)</f>
        <v>0</v>
      </c>
      <c r="E327">
        <f t="shared" si="4"/>
        <v>90</v>
      </c>
      <c r="F327" s="5" t="str">
        <f>+IF('liq finales'!C325="D",(0.81-$F$10/100),IF('liq finales'!C325="E",0.83,IF('liq finales'!C325="C",0.82,"ERROR")))</f>
        <v>ERROR</v>
      </c>
      <c r="G327" t="str">
        <f>+IF('liq finales'!C325="D",42,IF('liq finales'!C325="E",VLOOKUP('liq finales'!F325,TABLAS!$A$4:$C$54,2,FALSE),IF('liq finales'!C325="C",VLOOKUP('liq finales'!F325,TABLAS!$A$4:$C$54,3,FALSE),"ERROR")))</f>
        <v>ERROR</v>
      </c>
      <c r="H327" s="59" t="str">
        <f>+IF('liq finales'!C325="D",30,IF('liq finales'!C325="E",25,IF('liq finales'!C325="C",25,"ERROR")))</f>
        <v>ERROR</v>
      </c>
    </row>
    <row r="328" spans="1:8">
      <c r="A328">
        <f>+MONTH('liq finales'!$D$8)</f>
        <v>3</v>
      </c>
      <c r="B328">
        <f>+IF(YEAR('liq finales'!D326)&lt;YEAR('liq finales'!$D$7),DAYS360('liq finales'!$D$7,'liq finales'!$D$8)+1,DAYS360('liq finales'!D326,'liq finales'!$D$8)+1)</f>
        <v>90</v>
      </c>
      <c r="C328">
        <f>+IF(A328&lt;7,IF(('liq finales'!$D$7)&lt;'liq finales'!D326,DAYS360('liq finales'!D326,'liq finales'!$D$8)+1,DAYS360('liq finales'!$D$7,'liq finales'!$D$8)+1),0)</f>
        <v>90</v>
      </c>
      <c r="D328">
        <f>+IF(A328&gt;6,IF(('liq finales'!$D$7+180)&lt;'liq finales'!D326,DAYS360('liq finales'!D326,'liq finales'!$D$8),DAYS360('liq finales'!$D$7+180,'liq finales'!$D$8)),0)</f>
        <v>0</v>
      </c>
      <c r="E328">
        <f t="shared" si="4"/>
        <v>90</v>
      </c>
      <c r="F328" s="5" t="str">
        <f>+IF('liq finales'!C326="D",(0.81-$F$10/100),IF('liq finales'!C326="E",0.83,IF('liq finales'!C326="C",0.82,"ERROR")))</f>
        <v>ERROR</v>
      </c>
      <c r="G328" t="str">
        <f>+IF('liq finales'!C326="D",42,IF('liq finales'!C326="E",VLOOKUP('liq finales'!F326,TABLAS!$A$4:$C$54,2,FALSE),IF('liq finales'!C326="C",VLOOKUP('liq finales'!F326,TABLAS!$A$4:$C$54,3,FALSE),"ERROR")))</f>
        <v>ERROR</v>
      </c>
      <c r="H328" s="59" t="str">
        <f>+IF('liq finales'!C326="D",30,IF('liq finales'!C326="E",25,IF('liq finales'!C326="C",25,"ERROR")))</f>
        <v>ERROR</v>
      </c>
    </row>
    <row r="329" spans="1:8">
      <c r="A329">
        <f>+MONTH('liq finales'!$D$8)</f>
        <v>3</v>
      </c>
      <c r="B329">
        <f>+IF(YEAR('liq finales'!D327)&lt;YEAR('liq finales'!$D$7),DAYS360('liq finales'!$D$7,'liq finales'!$D$8)+1,DAYS360('liq finales'!D327,'liq finales'!$D$8)+1)</f>
        <v>90</v>
      </c>
      <c r="C329">
        <f>+IF(A329&lt;7,IF(('liq finales'!$D$7)&lt;'liq finales'!D327,DAYS360('liq finales'!D327,'liq finales'!$D$8)+1,DAYS360('liq finales'!$D$7,'liq finales'!$D$8)+1),0)</f>
        <v>90</v>
      </c>
      <c r="D329">
        <f>+IF(A329&gt;6,IF(('liq finales'!$D$7+180)&lt;'liq finales'!D327,DAYS360('liq finales'!D327,'liq finales'!$D$8),DAYS360('liq finales'!$D$7+180,'liq finales'!$D$8)),0)</f>
        <v>0</v>
      </c>
      <c r="E329">
        <f t="shared" si="4"/>
        <v>90</v>
      </c>
      <c r="F329" s="5" t="str">
        <f>+IF('liq finales'!C327="D",(0.81-$F$10/100),IF('liq finales'!C327="E",0.83,IF('liq finales'!C327="C",0.82,"ERROR")))</f>
        <v>ERROR</v>
      </c>
      <c r="G329" t="str">
        <f>+IF('liq finales'!C327="D",42,IF('liq finales'!C327="E",VLOOKUP('liq finales'!F327,TABLAS!$A$4:$C$54,2,FALSE),IF('liq finales'!C327="C",VLOOKUP('liq finales'!F327,TABLAS!$A$4:$C$54,3,FALSE),"ERROR")))</f>
        <v>ERROR</v>
      </c>
      <c r="H329" s="59" t="str">
        <f>+IF('liq finales'!C327="D",30,IF('liq finales'!C327="E",25,IF('liq finales'!C327="C",25,"ERROR")))</f>
        <v>ERROR</v>
      </c>
    </row>
    <row r="330" spans="1:8">
      <c r="A330">
        <f>+MONTH('liq finales'!$D$8)</f>
        <v>3</v>
      </c>
      <c r="B330">
        <f>+IF(YEAR('liq finales'!D328)&lt;YEAR('liq finales'!$D$7),DAYS360('liq finales'!$D$7,'liq finales'!$D$8)+1,DAYS360('liq finales'!D328,'liq finales'!$D$8)+1)</f>
        <v>90</v>
      </c>
      <c r="C330">
        <f>+IF(A330&lt;7,IF(('liq finales'!$D$7)&lt;'liq finales'!D328,DAYS360('liq finales'!D328,'liq finales'!$D$8)+1,DAYS360('liq finales'!$D$7,'liq finales'!$D$8)+1),0)</f>
        <v>90</v>
      </c>
      <c r="D330">
        <f>+IF(A330&gt;6,IF(('liq finales'!$D$7+180)&lt;'liq finales'!D328,DAYS360('liq finales'!D328,'liq finales'!$D$8),DAYS360('liq finales'!$D$7+180,'liq finales'!$D$8)),0)</f>
        <v>0</v>
      </c>
      <c r="E330">
        <f t="shared" si="4"/>
        <v>90</v>
      </c>
      <c r="F330" s="5" t="str">
        <f>+IF('liq finales'!C328="D",(0.81-$F$10/100),IF('liq finales'!C328="E",0.83,IF('liq finales'!C328="C",0.82,"ERROR")))</f>
        <v>ERROR</v>
      </c>
      <c r="G330" t="str">
        <f>+IF('liq finales'!C328="D",42,IF('liq finales'!C328="E",VLOOKUP('liq finales'!F328,TABLAS!$A$4:$C$54,2,FALSE),IF('liq finales'!C328="C",VLOOKUP('liq finales'!F328,TABLAS!$A$4:$C$54,3,FALSE),"ERROR")))</f>
        <v>ERROR</v>
      </c>
      <c r="H330" s="59" t="str">
        <f>+IF('liq finales'!C328="D",30,IF('liq finales'!C328="E",25,IF('liq finales'!C328="C",25,"ERROR")))</f>
        <v>ERROR</v>
      </c>
    </row>
    <row r="331" spans="1:8">
      <c r="A331">
        <f>+MONTH('liq finales'!$D$8)</f>
        <v>3</v>
      </c>
      <c r="B331">
        <f>+IF(YEAR('liq finales'!D329)&lt;YEAR('liq finales'!$D$7),DAYS360('liq finales'!$D$7,'liq finales'!$D$8)+1,DAYS360('liq finales'!D329,'liq finales'!$D$8)+1)</f>
        <v>90</v>
      </c>
      <c r="C331">
        <f>+IF(A331&lt;7,IF(('liq finales'!$D$7)&lt;'liq finales'!D329,DAYS360('liq finales'!D329,'liq finales'!$D$8)+1,DAYS360('liq finales'!$D$7,'liq finales'!$D$8)+1),0)</f>
        <v>90</v>
      </c>
      <c r="D331">
        <f>+IF(A331&gt;6,IF(('liq finales'!$D$7+180)&lt;'liq finales'!D329,DAYS360('liq finales'!D329,'liq finales'!$D$8),DAYS360('liq finales'!$D$7+180,'liq finales'!$D$8)),0)</f>
        <v>0</v>
      </c>
      <c r="E331">
        <f t="shared" si="4"/>
        <v>90</v>
      </c>
      <c r="F331" s="5" t="str">
        <f>+IF('liq finales'!C329="D",(0.81-$F$10/100),IF('liq finales'!C329="E",0.83,IF('liq finales'!C329="C",0.82,"ERROR")))</f>
        <v>ERROR</v>
      </c>
      <c r="G331" t="str">
        <f>+IF('liq finales'!C329="D",42,IF('liq finales'!C329="E",VLOOKUP('liq finales'!F329,TABLAS!$A$4:$C$54,2,FALSE),IF('liq finales'!C329="C",VLOOKUP('liq finales'!F329,TABLAS!$A$4:$C$54,3,FALSE),"ERROR")))</f>
        <v>ERROR</v>
      </c>
      <c r="H331" s="59" t="str">
        <f>+IF('liq finales'!C329="D",30,IF('liq finales'!C329="E",25,IF('liq finales'!C329="C",25,"ERROR")))</f>
        <v>ERROR</v>
      </c>
    </row>
    <row r="332" spans="1:8">
      <c r="A332">
        <f>+MONTH('liq finales'!$D$8)</f>
        <v>3</v>
      </c>
      <c r="B332">
        <f>+IF(YEAR('liq finales'!D330)&lt;YEAR('liq finales'!$D$7),DAYS360('liq finales'!$D$7,'liq finales'!$D$8)+1,DAYS360('liq finales'!D330,'liq finales'!$D$8)+1)</f>
        <v>90</v>
      </c>
      <c r="C332">
        <f>+IF(A332&lt;7,IF(('liq finales'!$D$7)&lt;'liq finales'!D330,DAYS360('liq finales'!D330,'liq finales'!$D$8)+1,DAYS360('liq finales'!$D$7,'liq finales'!$D$8)+1),0)</f>
        <v>90</v>
      </c>
      <c r="D332">
        <f>+IF(A332&gt;6,IF(('liq finales'!$D$7+180)&lt;'liq finales'!D330,DAYS360('liq finales'!D330,'liq finales'!$D$8),DAYS360('liq finales'!$D$7+180,'liq finales'!$D$8)),0)</f>
        <v>0</v>
      </c>
      <c r="E332">
        <f t="shared" si="4"/>
        <v>90</v>
      </c>
      <c r="F332" s="5" t="str">
        <f>+IF('liq finales'!C330="D",(0.81-$F$10/100),IF('liq finales'!C330="E",0.83,IF('liq finales'!C330="C",0.82,"ERROR")))</f>
        <v>ERROR</v>
      </c>
      <c r="G332" t="str">
        <f>+IF('liq finales'!C330="D",42,IF('liq finales'!C330="E",VLOOKUP('liq finales'!F330,TABLAS!$A$4:$C$54,2,FALSE),IF('liq finales'!C330="C",VLOOKUP('liq finales'!F330,TABLAS!$A$4:$C$54,3,FALSE),"ERROR")))</f>
        <v>ERROR</v>
      </c>
      <c r="H332" s="59" t="str">
        <f>+IF('liq finales'!C330="D",30,IF('liq finales'!C330="E",25,IF('liq finales'!C330="C",25,"ERROR")))</f>
        <v>ERROR</v>
      </c>
    </row>
    <row r="333" spans="1:8">
      <c r="A333">
        <f>+MONTH('liq finales'!$D$8)</f>
        <v>3</v>
      </c>
      <c r="B333">
        <f>+IF(YEAR('liq finales'!D331)&lt;YEAR('liq finales'!$D$7),DAYS360('liq finales'!$D$7,'liq finales'!$D$8)+1,DAYS360('liq finales'!D331,'liq finales'!$D$8)+1)</f>
        <v>90</v>
      </c>
      <c r="C333">
        <f>+IF(A333&lt;7,IF(('liq finales'!$D$7)&lt;'liq finales'!D331,DAYS360('liq finales'!D331,'liq finales'!$D$8)+1,DAYS360('liq finales'!$D$7,'liq finales'!$D$8)+1),0)</f>
        <v>90</v>
      </c>
      <c r="D333">
        <f>+IF(A333&gt;6,IF(('liq finales'!$D$7+180)&lt;'liq finales'!D331,DAYS360('liq finales'!D331,'liq finales'!$D$8),DAYS360('liq finales'!$D$7+180,'liq finales'!$D$8)),0)</f>
        <v>0</v>
      </c>
      <c r="E333">
        <f t="shared" ref="E333:E396" si="5">+C333+D333</f>
        <v>90</v>
      </c>
      <c r="F333" s="5" t="str">
        <f>+IF('liq finales'!C331="D",(0.81-$F$10/100),IF('liq finales'!C331="E",0.83,IF('liq finales'!C331="C",0.82,"ERROR")))</f>
        <v>ERROR</v>
      </c>
      <c r="G333" t="str">
        <f>+IF('liq finales'!C331="D",42,IF('liq finales'!C331="E",VLOOKUP('liq finales'!F331,TABLAS!$A$4:$C$54,2,FALSE),IF('liq finales'!C331="C",VLOOKUP('liq finales'!F331,TABLAS!$A$4:$C$54,3,FALSE),"ERROR")))</f>
        <v>ERROR</v>
      </c>
      <c r="H333" s="59" t="str">
        <f>+IF('liq finales'!C331="D",30,IF('liq finales'!C331="E",25,IF('liq finales'!C331="C",25,"ERROR")))</f>
        <v>ERROR</v>
      </c>
    </row>
    <row r="334" spans="1:8">
      <c r="A334">
        <f>+MONTH('liq finales'!$D$8)</f>
        <v>3</v>
      </c>
      <c r="B334">
        <f>+IF(YEAR('liq finales'!D332)&lt;YEAR('liq finales'!$D$7),DAYS360('liq finales'!$D$7,'liq finales'!$D$8)+1,DAYS360('liq finales'!D332,'liq finales'!$D$8)+1)</f>
        <v>90</v>
      </c>
      <c r="C334">
        <f>+IF(A334&lt;7,IF(('liq finales'!$D$7)&lt;'liq finales'!D332,DAYS360('liq finales'!D332,'liq finales'!$D$8)+1,DAYS360('liq finales'!$D$7,'liq finales'!$D$8)+1),0)</f>
        <v>90</v>
      </c>
      <c r="D334">
        <f>+IF(A334&gt;6,IF(('liq finales'!$D$7+180)&lt;'liq finales'!D332,DAYS360('liq finales'!D332,'liq finales'!$D$8),DAYS360('liq finales'!$D$7+180,'liq finales'!$D$8)),0)</f>
        <v>0</v>
      </c>
      <c r="E334">
        <f t="shared" si="5"/>
        <v>90</v>
      </c>
      <c r="F334" s="5" t="str">
        <f>+IF('liq finales'!C332="D",(0.81-$F$10/100),IF('liq finales'!C332="E",0.83,IF('liq finales'!C332="C",0.82,"ERROR")))</f>
        <v>ERROR</v>
      </c>
      <c r="G334" t="str">
        <f>+IF('liq finales'!C332="D",42,IF('liq finales'!C332="E",VLOOKUP('liq finales'!F332,TABLAS!$A$4:$C$54,2,FALSE),IF('liq finales'!C332="C",VLOOKUP('liq finales'!F332,TABLAS!$A$4:$C$54,3,FALSE),"ERROR")))</f>
        <v>ERROR</v>
      </c>
      <c r="H334" s="59" t="str">
        <f>+IF('liq finales'!C332="D",30,IF('liq finales'!C332="E",25,IF('liq finales'!C332="C",25,"ERROR")))</f>
        <v>ERROR</v>
      </c>
    </row>
    <row r="335" spans="1:8">
      <c r="A335">
        <f>+MONTH('liq finales'!$D$8)</f>
        <v>3</v>
      </c>
      <c r="B335">
        <f>+IF(YEAR('liq finales'!D333)&lt;YEAR('liq finales'!$D$7),DAYS360('liq finales'!$D$7,'liq finales'!$D$8)+1,DAYS360('liq finales'!D333,'liq finales'!$D$8)+1)</f>
        <v>90</v>
      </c>
      <c r="C335">
        <f>+IF(A335&lt;7,IF(('liq finales'!$D$7)&lt;'liq finales'!D333,DAYS360('liq finales'!D333,'liq finales'!$D$8)+1,DAYS360('liq finales'!$D$7,'liq finales'!$D$8)+1),0)</f>
        <v>90</v>
      </c>
      <c r="D335">
        <f>+IF(A335&gt;6,IF(('liq finales'!$D$7+180)&lt;'liq finales'!D333,DAYS360('liq finales'!D333,'liq finales'!$D$8),DAYS360('liq finales'!$D$7+180,'liq finales'!$D$8)),0)</f>
        <v>0</v>
      </c>
      <c r="E335">
        <f t="shared" si="5"/>
        <v>90</v>
      </c>
      <c r="F335" s="5" t="str">
        <f>+IF('liq finales'!C333="D",(0.81-$F$10/100),IF('liq finales'!C333="E",0.83,IF('liq finales'!C333="C",0.82,"ERROR")))</f>
        <v>ERROR</v>
      </c>
      <c r="G335" t="str">
        <f>+IF('liq finales'!C333="D",42,IF('liq finales'!C333="E",VLOOKUP('liq finales'!F333,TABLAS!$A$4:$C$54,2,FALSE),IF('liq finales'!C333="C",VLOOKUP('liq finales'!F333,TABLAS!$A$4:$C$54,3,FALSE),"ERROR")))</f>
        <v>ERROR</v>
      </c>
      <c r="H335" s="59" t="str">
        <f>+IF('liq finales'!C333="D",30,IF('liq finales'!C333="E",25,IF('liq finales'!C333="C",25,"ERROR")))</f>
        <v>ERROR</v>
      </c>
    </row>
    <row r="336" spans="1:8">
      <c r="A336">
        <f>+MONTH('liq finales'!$D$8)</f>
        <v>3</v>
      </c>
      <c r="B336">
        <f>+IF(YEAR('liq finales'!D334)&lt;YEAR('liq finales'!$D$7),DAYS360('liq finales'!$D$7,'liq finales'!$D$8)+1,DAYS360('liq finales'!D334,'liq finales'!$D$8)+1)</f>
        <v>90</v>
      </c>
      <c r="C336">
        <f>+IF(A336&lt;7,IF(('liq finales'!$D$7)&lt;'liq finales'!D334,DAYS360('liq finales'!D334,'liq finales'!$D$8)+1,DAYS360('liq finales'!$D$7,'liq finales'!$D$8)+1),0)</f>
        <v>90</v>
      </c>
      <c r="D336">
        <f>+IF(A336&gt;6,IF(('liq finales'!$D$7+180)&lt;'liq finales'!D334,DAYS360('liq finales'!D334,'liq finales'!$D$8),DAYS360('liq finales'!$D$7+180,'liq finales'!$D$8)),0)</f>
        <v>0</v>
      </c>
      <c r="E336">
        <f t="shared" si="5"/>
        <v>90</v>
      </c>
      <c r="F336" s="5" t="str">
        <f>+IF('liq finales'!C334="D",(0.81-$F$10/100),IF('liq finales'!C334="E",0.83,IF('liq finales'!C334="C",0.82,"ERROR")))</f>
        <v>ERROR</v>
      </c>
      <c r="G336" t="str">
        <f>+IF('liq finales'!C334="D",42,IF('liq finales'!C334="E",VLOOKUP('liq finales'!F334,TABLAS!$A$4:$C$54,2,FALSE),IF('liq finales'!C334="C",VLOOKUP('liq finales'!F334,TABLAS!$A$4:$C$54,3,FALSE),"ERROR")))</f>
        <v>ERROR</v>
      </c>
      <c r="H336" s="59" t="str">
        <f>+IF('liq finales'!C334="D",30,IF('liq finales'!C334="E",25,IF('liq finales'!C334="C",25,"ERROR")))</f>
        <v>ERROR</v>
      </c>
    </row>
    <row r="337" spans="1:8">
      <c r="A337">
        <f>+MONTH('liq finales'!$D$8)</f>
        <v>3</v>
      </c>
      <c r="B337">
        <f>+IF(YEAR('liq finales'!D335)&lt;YEAR('liq finales'!$D$7),DAYS360('liq finales'!$D$7,'liq finales'!$D$8)+1,DAYS360('liq finales'!D335,'liq finales'!$D$8)+1)</f>
        <v>90</v>
      </c>
      <c r="C337">
        <f>+IF(A337&lt;7,IF(('liq finales'!$D$7)&lt;'liq finales'!D335,DAYS360('liq finales'!D335,'liq finales'!$D$8)+1,DAYS360('liq finales'!$D$7,'liq finales'!$D$8)+1),0)</f>
        <v>90</v>
      </c>
      <c r="D337">
        <f>+IF(A337&gt;6,IF(('liq finales'!$D$7+180)&lt;'liq finales'!D335,DAYS360('liq finales'!D335,'liq finales'!$D$8),DAYS360('liq finales'!$D$7+180,'liq finales'!$D$8)),0)</f>
        <v>0</v>
      </c>
      <c r="E337">
        <f t="shared" si="5"/>
        <v>90</v>
      </c>
      <c r="F337" s="5" t="str">
        <f>+IF('liq finales'!C335="D",(0.81-$F$10/100),IF('liq finales'!C335="E",0.83,IF('liq finales'!C335="C",0.82,"ERROR")))</f>
        <v>ERROR</v>
      </c>
      <c r="G337" t="str">
        <f>+IF('liq finales'!C335="D",42,IF('liq finales'!C335="E",VLOOKUP('liq finales'!F335,TABLAS!$A$4:$C$54,2,FALSE),IF('liq finales'!C335="C",VLOOKUP('liq finales'!F335,TABLAS!$A$4:$C$54,3,FALSE),"ERROR")))</f>
        <v>ERROR</v>
      </c>
      <c r="H337" s="59" t="str">
        <f>+IF('liq finales'!C335="D",30,IF('liq finales'!C335="E",25,IF('liq finales'!C335="C",25,"ERROR")))</f>
        <v>ERROR</v>
      </c>
    </row>
    <row r="338" spans="1:8">
      <c r="A338">
        <f>+MONTH('liq finales'!$D$8)</f>
        <v>3</v>
      </c>
      <c r="B338">
        <f>+IF(YEAR('liq finales'!D336)&lt;YEAR('liq finales'!$D$7),DAYS360('liq finales'!$D$7,'liq finales'!$D$8)+1,DAYS360('liq finales'!D336,'liq finales'!$D$8)+1)</f>
        <v>90</v>
      </c>
      <c r="C338">
        <f>+IF(A338&lt;7,IF(('liq finales'!$D$7)&lt;'liq finales'!D336,DAYS360('liq finales'!D336,'liq finales'!$D$8)+1,DAYS360('liq finales'!$D$7,'liq finales'!$D$8)+1),0)</f>
        <v>90</v>
      </c>
      <c r="D338">
        <f>+IF(A338&gt;6,IF(('liq finales'!$D$7+180)&lt;'liq finales'!D336,DAYS360('liq finales'!D336,'liq finales'!$D$8),DAYS360('liq finales'!$D$7+180,'liq finales'!$D$8)),0)</f>
        <v>0</v>
      </c>
      <c r="E338">
        <f t="shared" si="5"/>
        <v>90</v>
      </c>
      <c r="F338" s="5" t="str">
        <f>+IF('liq finales'!C336="D",(0.81-$F$10/100),IF('liq finales'!C336="E",0.83,IF('liq finales'!C336="C",0.82,"ERROR")))</f>
        <v>ERROR</v>
      </c>
      <c r="G338" t="str">
        <f>+IF('liq finales'!C336="D",42,IF('liq finales'!C336="E",VLOOKUP('liq finales'!F336,TABLAS!$A$4:$C$54,2,FALSE),IF('liq finales'!C336="C",VLOOKUP('liq finales'!F336,TABLAS!$A$4:$C$54,3,FALSE),"ERROR")))</f>
        <v>ERROR</v>
      </c>
      <c r="H338" s="59" t="str">
        <f>+IF('liq finales'!C336="D",30,IF('liq finales'!C336="E",25,IF('liq finales'!C336="C",25,"ERROR")))</f>
        <v>ERROR</v>
      </c>
    </row>
    <row r="339" spans="1:8">
      <c r="A339">
        <f>+MONTH('liq finales'!$D$8)</f>
        <v>3</v>
      </c>
      <c r="B339">
        <f>+IF(YEAR('liq finales'!D337)&lt;YEAR('liq finales'!$D$7),DAYS360('liq finales'!$D$7,'liq finales'!$D$8)+1,DAYS360('liq finales'!D337,'liq finales'!$D$8)+1)</f>
        <v>90</v>
      </c>
      <c r="C339">
        <f>+IF(A339&lt;7,IF(('liq finales'!$D$7)&lt;'liq finales'!D337,DAYS360('liq finales'!D337,'liq finales'!$D$8)+1,DAYS360('liq finales'!$D$7,'liq finales'!$D$8)+1),0)</f>
        <v>90</v>
      </c>
      <c r="D339">
        <f>+IF(A339&gt;6,IF(('liq finales'!$D$7+180)&lt;'liq finales'!D337,DAYS360('liq finales'!D337,'liq finales'!$D$8),DAYS360('liq finales'!$D$7+180,'liq finales'!$D$8)),0)</f>
        <v>0</v>
      </c>
      <c r="E339">
        <f t="shared" si="5"/>
        <v>90</v>
      </c>
      <c r="F339" s="5" t="str">
        <f>+IF('liq finales'!C337="D",(0.81-$F$10/100),IF('liq finales'!C337="E",0.83,IF('liq finales'!C337="C",0.82,"ERROR")))</f>
        <v>ERROR</v>
      </c>
      <c r="G339" t="str">
        <f>+IF('liq finales'!C337="D",42,IF('liq finales'!C337="E",VLOOKUP('liq finales'!F337,TABLAS!$A$4:$C$54,2,FALSE),IF('liq finales'!C337="C",VLOOKUP('liq finales'!F337,TABLAS!$A$4:$C$54,3,FALSE),"ERROR")))</f>
        <v>ERROR</v>
      </c>
      <c r="H339" s="59" t="str">
        <f>+IF('liq finales'!C337="D",30,IF('liq finales'!C337="E",25,IF('liq finales'!C337="C",25,"ERROR")))</f>
        <v>ERROR</v>
      </c>
    </row>
    <row r="340" spans="1:8">
      <c r="A340">
        <f>+MONTH('liq finales'!$D$8)</f>
        <v>3</v>
      </c>
      <c r="B340">
        <f>+IF(YEAR('liq finales'!D338)&lt;YEAR('liq finales'!$D$7),DAYS360('liq finales'!$D$7,'liq finales'!$D$8)+1,DAYS360('liq finales'!D338,'liq finales'!$D$8)+1)</f>
        <v>90</v>
      </c>
      <c r="C340">
        <f>+IF(A340&lt;7,IF(('liq finales'!$D$7)&lt;'liq finales'!D338,DAYS360('liq finales'!D338,'liq finales'!$D$8)+1,DAYS360('liq finales'!$D$7,'liq finales'!$D$8)+1),0)</f>
        <v>90</v>
      </c>
      <c r="D340">
        <f>+IF(A340&gt;6,IF(('liq finales'!$D$7+180)&lt;'liq finales'!D338,DAYS360('liq finales'!D338,'liq finales'!$D$8),DAYS360('liq finales'!$D$7+180,'liq finales'!$D$8)),0)</f>
        <v>0</v>
      </c>
      <c r="E340">
        <f t="shared" si="5"/>
        <v>90</v>
      </c>
      <c r="F340" s="5" t="str">
        <f>+IF('liq finales'!C338="D",(0.81-$F$10/100),IF('liq finales'!C338="E",0.83,IF('liq finales'!C338="C",0.82,"ERROR")))</f>
        <v>ERROR</v>
      </c>
      <c r="G340" t="str">
        <f>+IF('liq finales'!C338="D",42,IF('liq finales'!C338="E",VLOOKUP('liq finales'!F338,TABLAS!$A$4:$C$54,2,FALSE),IF('liq finales'!C338="C",VLOOKUP('liq finales'!F338,TABLAS!$A$4:$C$54,3,FALSE),"ERROR")))</f>
        <v>ERROR</v>
      </c>
      <c r="H340" s="59" t="str">
        <f>+IF('liq finales'!C338="D",30,IF('liq finales'!C338="E",25,IF('liq finales'!C338="C",25,"ERROR")))</f>
        <v>ERROR</v>
      </c>
    </row>
    <row r="341" spans="1:8">
      <c r="A341">
        <f>+MONTH('liq finales'!$D$8)</f>
        <v>3</v>
      </c>
      <c r="B341">
        <f>+IF(YEAR('liq finales'!D339)&lt;YEAR('liq finales'!$D$7),DAYS360('liq finales'!$D$7,'liq finales'!$D$8)+1,DAYS360('liq finales'!D339,'liq finales'!$D$8)+1)</f>
        <v>90</v>
      </c>
      <c r="C341">
        <f>+IF(A341&lt;7,IF(('liq finales'!$D$7)&lt;'liq finales'!D339,DAYS360('liq finales'!D339,'liq finales'!$D$8)+1,DAYS360('liq finales'!$D$7,'liq finales'!$D$8)+1),0)</f>
        <v>90</v>
      </c>
      <c r="D341">
        <f>+IF(A341&gt;6,IF(('liq finales'!$D$7+180)&lt;'liq finales'!D339,DAYS360('liq finales'!D339,'liq finales'!$D$8),DAYS360('liq finales'!$D$7+180,'liq finales'!$D$8)),0)</f>
        <v>0</v>
      </c>
      <c r="E341">
        <f t="shared" si="5"/>
        <v>90</v>
      </c>
      <c r="F341" s="5" t="str">
        <f>+IF('liq finales'!C339="D",(0.81-$F$10/100),IF('liq finales'!C339="E",0.83,IF('liq finales'!C339="C",0.82,"ERROR")))</f>
        <v>ERROR</v>
      </c>
      <c r="G341" t="str">
        <f>+IF('liq finales'!C339="D",42,IF('liq finales'!C339="E",VLOOKUP('liq finales'!F339,TABLAS!$A$4:$C$54,2,FALSE),IF('liq finales'!C339="C",VLOOKUP('liq finales'!F339,TABLAS!$A$4:$C$54,3,FALSE),"ERROR")))</f>
        <v>ERROR</v>
      </c>
      <c r="H341" s="59" t="str">
        <f>+IF('liq finales'!C339="D",30,IF('liq finales'!C339="E",25,IF('liq finales'!C339="C",25,"ERROR")))</f>
        <v>ERROR</v>
      </c>
    </row>
    <row r="342" spans="1:8">
      <c r="A342">
        <f>+MONTH('liq finales'!$D$8)</f>
        <v>3</v>
      </c>
      <c r="B342">
        <f>+IF(YEAR('liq finales'!D340)&lt;YEAR('liq finales'!$D$7),DAYS360('liq finales'!$D$7,'liq finales'!$D$8)+1,DAYS360('liq finales'!D340,'liq finales'!$D$8)+1)</f>
        <v>90</v>
      </c>
      <c r="C342">
        <f>+IF(A342&lt;7,IF(('liq finales'!$D$7)&lt;'liq finales'!D340,DAYS360('liq finales'!D340,'liq finales'!$D$8)+1,DAYS360('liq finales'!$D$7,'liq finales'!$D$8)+1),0)</f>
        <v>90</v>
      </c>
      <c r="D342">
        <f>+IF(A342&gt;6,IF(('liq finales'!$D$7+180)&lt;'liq finales'!D340,DAYS360('liq finales'!D340,'liq finales'!$D$8),DAYS360('liq finales'!$D$7+180,'liq finales'!$D$8)),0)</f>
        <v>0</v>
      </c>
      <c r="E342">
        <f t="shared" si="5"/>
        <v>90</v>
      </c>
      <c r="F342" s="5" t="str">
        <f>+IF('liq finales'!C340="D",(0.81-$F$10/100),IF('liq finales'!C340="E",0.83,IF('liq finales'!C340="C",0.82,"ERROR")))</f>
        <v>ERROR</v>
      </c>
      <c r="G342" t="str">
        <f>+IF('liq finales'!C340="D",42,IF('liq finales'!C340="E",VLOOKUP('liq finales'!F340,TABLAS!$A$4:$C$54,2,FALSE),IF('liq finales'!C340="C",VLOOKUP('liq finales'!F340,TABLAS!$A$4:$C$54,3,FALSE),"ERROR")))</f>
        <v>ERROR</v>
      </c>
      <c r="H342" s="59" t="str">
        <f>+IF('liq finales'!C340="D",30,IF('liq finales'!C340="E",25,IF('liq finales'!C340="C",25,"ERROR")))</f>
        <v>ERROR</v>
      </c>
    </row>
    <row r="343" spans="1:8">
      <c r="A343">
        <f>+MONTH('liq finales'!$D$8)</f>
        <v>3</v>
      </c>
      <c r="B343">
        <f>+IF(YEAR('liq finales'!D341)&lt;YEAR('liq finales'!$D$7),DAYS360('liq finales'!$D$7,'liq finales'!$D$8)+1,DAYS360('liq finales'!D341,'liq finales'!$D$8)+1)</f>
        <v>90</v>
      </c>
      <c r="C343">
        <f>+IF(A343&lt;7,IF(('liq finales'!$D$7)&lt;'liq finales'!D341,DAYS360('liq finales'!D341,'liq finales'!$D$8)+1,DAYS360('liq finales'!$D$7,'liq finales'!$D$8)+1),0)</f>
        <v>90</v>
      </c>
      <c r="D343">
        <f>+IF(A343&gt;6,IF(('liq finales'!$D$7+180)&lt;'liq finales'!D341,DAYS360('liq finales'!D341,'liq finales'!$D$8),DAYS360('liq finales'!$D$7+180,'liq finales'!$D$8)),0)</f>
        <v>0</v>
      </c>
      <c r="E343">
        <f t="shared" si="5"/>
        <v>90</v>
      </c>
      <c r="F343" s="5" t="str">
        <f>+IF('liq finales'!C341="D",(0.81-$F$10/100),IF('liq finales'!C341="E",0.83,IF('liq finales'!C341="C",0.82,"ERROR")))</f>
        <v>ERROR</v>
      </c>
      <c r="G343" t="str">
        <f>+IF('liq finales'!C341="D",42,IF('liq finales'!C341="E",VLOOKUP('liq finales'!F341,TABLAS!$A$4:$C$54,2,FALSE),IF('liq finales'!C341="C",VLOOKUP('liq finales'!F341,TABLAS!$A$4:$C$54,3,FALSE),"ERROR")))</f>
        <v>ERROR</v>
      </c>
      <c r="H343" s="59" t="str">
        <f>+IF('liq finales'!C341="D",30,IF('liq finales'!C341="E",25,IF('liq finales'!C341="C",25,"ERROR")))</f>
        <v>ERROR</v>
      </c>
    </row>
    <row r="344" spans="1:8">
      <c r="A344">
        <f>+MONTH('liq finales'!$D$8)</f>
        <v>3</v>
      </c>
      <c r="B344">
        <f>+IF(YEAR('liq finales'!D342)&lt;YEAR('liq finales'!$D$7),DAYS360('liq finales'!$D$7,'liq finales'!$D$8)+1,DAYS360('liq finales'!D342,'liq finales'!$D$8)+1)</f>
        <v>90</v>
      </c>
      <c r="C344">
        <f>+IF(A344&lt;7,IF(('liq finales'!$D$7)&lt;'liq finales'!D342,DAYS360('liq finales'!D342,'liq finales'!$D$8)+1,DAYS360('liq finales'!$D$7,'liq finales'!$D$8)+1),0)</f>
        <v>90</v>
      </c>
      <c r="D344">
        <f>+IF(A344&gt;6,IF(('liq finales'!$D$7+180)&lt;'liq finales'!D342,DAYS360('liq finales'!D342,'liq finales'!$D$8),DAYS360('liq finales'!$D$7+180,'liq finales'!$D$8)),0)</f>
        <v>0</v>
      </c>
      <c r="E344">
        <f t="shared" si="5"/>
        <v>90</v>
      </c>
      <c r="F344" s="5" t="str">
        <f>+IF('liq finales'!C342="D",(0.81-$F$10/100),IF('liq finales'!C342="E",0.83,IF('liq finales'!C342="C",0.82,"ERROR")))</f>
        <v>ERROR</v>
      </c>
      <c r="G344" t="str">
        <f>+IF('liq finales'!C342="D",42,IF('liq finales'!C342="E",VLOOKUP('liq finales'!F342,TABLAS!$A$4:$C$54,2,FALSE),IF('liq finales'!C342="C",VLOOKUP('liq finales'!F342,TABLAS!$A$4:$C$54,3,FALSE),"ERROR")))</f>
        <v>ERROR</v>
      </c>
      <c r="H344" s="59" t="str">
        <f>+IF('liq finales'!C342="D",30,IF('liq finales'!C342="E",25,IF('liq finales'!C342="C",25,"ERROR")))</f>
        <v>ERROR</v>
      </c>
    </row>
    <row r="345" spans="1:8">
      <c r="A345">
        <f>+MONTH('liq finales'!$D$8)</f>
        <v>3</v>
      </c>
      <c r="B345">
        <f>+IF(YEAR('liq finales'!D343)&lt;YEAR('liq finales'!$D$7),DAYS360('liq finales'!$D$7,'liq finales'!$D$8)+1,DAYS360('liq finales'!D343,'liq finales'!$D$8)+1)</f>
        <v>90</v>
      </c>
      <c r="C345">
        <f>+IF(A345&lt;7,IF(('liq finales'!$D$7)&lt;'liq finales'!D343,DAYS360('liq finales'!D343,'liq finales'!$D$8)+1,DAYS360('liq finales'!$D$7,'liq finales'!$D$8)+1),0)</f>
        <v>90</v>
      </c>
      <c r="D345">
        <f>+IF(A345&gt;6,IF(('liq finales'!$D$7+180)&lt;'liq finales'!D343,DAYS360('liq finales'!D343,'liq finales'!$D$8),DAYS360('liq finales'!$D$7+180,'liq finales'!$D$8)),0)</f>
        <v>0</v>
      </c>
      <c r="E345">
        <f t="shared" si="5"/>
        <v>90</v>
      </c>
      <c r="F345" s="5" t="str">
        <f>+IF('liq finales'!C343="D",(0.81-$F$10/100),IF('liq finales'!C343="E",0.83,IF('liq finales'!C343="C",0.82,"ERROR")))</f>
        <v>ERROR</v>
      </c>
      <c r="G345" t="str">
        <f>+IF('liq finales'!C343="D",42,IF('liq finales'!C343="E",VLOOKUP('liq finales'!F343,TABLAS!$A$4:$C$54,2,FALSE),IF('liq finales'!C343="C",VLOOKUP('liq finales'!F343,TABLAS!$A$4:$C$54,3,FALSE),"ERROR")))</f>
        <v>ERROR</v>
      </c>
      <c r="H345" s="59" t="str">
        <f>+IF('liq finales'!C343="D",30,IF('liq finales'!C343="E",25,IF('liq finales'!C343="C",25,"ERROR")))</f>
        <v>ERROR</v>
      </c>
    </row>
    <row r="346" spans="1:8">
      <c r="A346">
        <f>+MONTH('liq finales'!$D$8)</f>
        <v>3</v>
      </c>
      <c r="B346">
        <f>+IF(YEAR('liq finales'!D344)&lt;YEAR('liq finales'!$D$7),DAYS360('liq finales'!$D$7,'liq finales'!$D$8)+1,DAYS360('liq finales'!D344,'liq finales'!$D$8)+1)</f>
        <v>90</v>
      </c>
      <c r="C346">
        <f>+IF(A346&lt;7,IF(('liq finales'!$D$7)&lt;'liq finales'!D344,DAYS360('liq finales'!D344,'liq finales'!$D$8)+1,DAYS360('liq finales'!$D$7,'liq finales'!$D$8)+1),0)</f>
        <v>90</v>
      </c>
      <c r="D346">
        <f>+IF(A346&gt;6,IF(('liq finales'!$D$7+180)&lt;'liq finales'!D344,DAYS360('liq finales'!D344,'liq finales'!$D$8),DAYS360('liq finales'!$D$7+180,'liq finales'!$D$8)),0)</f>
        <v>0</v>
      </c>
      <c r="E346">
        <f t="shared" si="5"/>
        <v>90</v>
      </c>
      <c r="F346" s="5" t="str">
        <f>+IF('liq finales'!C344="D",(0.81-$F$10/100),IF('liq finales'!C344="E",0.83,IF('liq finales'!C344="C",0.82,"ERROR")))</f>
        <v>ERROR</v>
      </c>
      <c r="G346" t="str">
        <f>+IF('liq finales'!C344="D",42,IF('liq finales'!C344="E",VLOOKUP('liq finales'!F344,TABLAS!$A$4:$C$54,2,FALSE),IF('liq finales'!C344="C",VLOOKUP('liq finales'!F344,TABLAS!$A$4:$C$54,3,FALSE),"ERROR")))</f>
        <v>ERROR</v>
      </c>
      <c r="H346" s="59" t="str">
        <f>+IF('liq finales'!C344="D",30,IF('liq finales'!C344="E",25,IF('liq finales'!C344="C",25,"ERROR")))</f>
        <v>ERROR</v>
      </c>
    </row>
    <row r="347" spans="1:8">
      <c r="A347">
        <f>+MONTH('liq finales'!$D$8)</f>
        <v>3</v>
      </c>
      <c r="B347">
        <f>+IF(YEAR('liq finales'!D345)&lt;YEAR('liq finales'!$D$7),DAYS360('liq finales'!$D$7,'liq finales'!$D$8)+1,DAYS360('liq finales'!D345,'liq finales'!$D$8)+1)</f>
        <v>90</v>
      </c>
      <c r="C347">
        <f>+IF(A347&lt;7,IF(('liq finales'!$D$7)&lt;'liq finales'!D345,DAYS360('liq finales'!D345,'liq finales'!$D$8)+1,DAYS360('liq finales'!$D$7,'liq finales'!$D$8)+1),0)</f>
        <v>90</v>
      </c>
      <c r="D347">
        <f>+IF(A347&gt;6,IF(('liq finales'!$D$7+180)&lt;'liq finales'!D345,DAYS360('liq finales'!D345,'liq finales'!$D$8),DAYS360('liq finales'!$D$7+180,'liq finales'!$D$8)),0)</f>
        <v>0</v>
      </c>
      <c r="E347">
        <f t="shared" si="5"/>
        <v>90</v>
      </c>
      <c r="F347" s="5" t="str">
        <f>+IF('liq finales'!C345="D",(0.81-$F$10/100),IF('liq finales'!C345="E",0.83,IF('liq finales'!C345="C",0.82,"ERROR")))</f>
        <v>ERROR</v>
      </c>
      <c r="G347" t="str">
        <f>+IF('liq finales'!C345="D",42,IF('liq finales'!C345="E",VLOOKUP('liq finales'!F345,TABLAS!$A$4:$C$54,2,FALSE),IF('liq finales'!C345="C",VLOOKUP('liq finales'!F345,TABLAS!$A$4:$C$54,3,FALSE),"ERROR")))</f>
        <v>ERROR</v>
      </c>
      <c r="H347" s="59" t="str">
        <f>+IF('liq finales'!C345="D",30,IF('liq finales'!C345="E",25,IF('liq finales'!C345="C",25,"ERROR")))</f>
        <v>ERROR</v>
      </c>
    </row>
    <row r="348" spans="1:8">
      <c r="A348">
        <f>+MONTH('liq finales'!$D$8)</f>
        <v>3</v>
      </c>
      <c r="B348">
        <f>+IF(YEAR('liq finales'!D346)&lt;YEAR('liq finales'!$D$7),DAYS360('liq finales'!$D$7,'liq finales'!$D$8)+1,DAYS360('liq finales'!D346,'liq finales'!$D$8)+1)</f>
        <v>90</v>
      </c>
      <c r="C348">
        <f>+IF(A348&lt;7,IF(('liq finales'!$D$7)&lt;'liq finales'!D346,DAYS360('liq finales'!D346,'liq finales'!$D$8)+1,DAYS360('liq finales'!$D$7,'liq finales'!$D$8)+1),0)</f>
        <v>90</v>
      </c>
      <c r="D348">
        <f>+IF(A348&gt;6,IF(('liq finales'!$D$7+180)&lt;'liq finales'!D346,DAYS360('liq finales'!D346,'liq finales'!$D$8),DAYS360('liq finales'!$D$7+180,'liq finales'!$D$8)),0)</f>
        <v>0</v>
      </c>
      <c r="E348">
        <f t="shared" si="5"/>
        <v>90</v>
      </c>
      <c r="F348" s="5" t="str">
        <f>+IF('liq finales'!C346="D",(0.81-$F$10/100),IF('liq finales'!C346="E",0.83,IF('liq finales'!C346="C",0.82,"ERROR")))</f>
        <v>ERROR</v>
      </c>
      <c r="G348" t="str">
        <f>+IF('liq finales'!C346="D",42,IF('liq finales'!C346="E",VLOOKUP('liq finales'!F346,TABLAS!$A$4:$C$54,2,FALSE),IF('liq finales'!C346="C",VLOOKUP('liq finales'!F346,TABLAS!$A$4:$C$54,3,FALSE),"ERROR")))</f>
        <v>ERROR</v>
      </c>
      <c r="H348" s="59" t="str">
        <f>+IF('liq finales'!C346="D",30,IF('liq finales'!C346="E",25,IF('liq finales'!C346="C",25,"ERROR")))</f>
        <v>ERROR</v>
      </c>
    </row>
    <row r="349" spans="1:8">
      <c r="A349">
        <f>+MONTH('liq finales'!$D$8)</f>
        <v>3</v>
      </c>
      <c r="B349">
        <f>+IF(YEAR('liq finales'!D347)&lt;YEAR('liq finales'!$D$7),DAYS360('liq finales'!$D$7,'liq finales'!$D$8)+1,DAYS360('liq finales'!D347,'liq finales'!$D$8)+1)</f>
        <v>90</v>
      </c>
      <c r="C349">
        <f>+IF(A349&lt;7,IF(('liq finales'!$D$7)&lt;'liq finales'!D347,DAYS360('liq finales'!D347,'liq finales'!$D$8)+1,DAYS360('liq finales'!$D$7,'liq finales'!$D$8)+1),0)</f>
        <v>90</v>
      </c>
      <c r="D349">
        <f>+IF(A349&gt;6,IF(('liq finales'!$D$7+180)&lt;'liq finales'!D347,DAYS360('liq finales'!D347,'liq finales'!$D$8),DAYS360('liq finales'!$D$7+180,'liq finales'!$D$8)),0)</f>
        <v>0</v>
      </c>
      <c r="E349">
        <f t="shared" si="5"/>
        <v>90</v>
      </c>
      <c r="F349" s="5" t="str">
        <f>+IF('liq finales'!C347="D",(0.81-$F$10/100),IF('liq finales'!C347="E",0.83,IF('liq finales'!C347="C",0.82,"ERROR")))</f>
        <v>ERROR</v>
      </c>
      <c r="G349" t="str">
        <f>+IF('liq finales'!C347="D",42,IF('liq finales'!C347="E",VLOOKUP('liq finales'!F347,TABLAS!$A$4:$C$54,2,FALSE),IF('liq finales'!C347="C",VLOOKUP('liq finales'!F347,TABLAS!$A$4:$C$54,3,FALSE),"ERROR")))</f>
        <v>ERROR</v>
      </c>
      <c r="H349" s="59" t="str">
        <f>+IF('liq finales'!C347="D",30,IF('liq finales'!C347="E",25,IF('liq finales'!C347="C",25,"ERROR")))</f>
        <v>ERROR</v>
      </c>
    </row>
    <row r="350" spans="1:8">
      <c r="A350">
        <f>+MONTH('liq finales'!$D$8)</f>
        <v>3</v>
      </c>
      <c r="B350">
        <f>+IF(YEAR('liq finales'!D348)&lt;YEAR('liq finales'!$D$7),DAYS360('liq finales'!$D$7,'liq finales'!$D$8)+1,DAYS360('liq finales'!D348,'liq finales'!$D$8)+1)</f>
        <v>90</v>
      </c>
      <c r="C350">
        <f>+IF(A350&lt;7,IF(('liq finales'!$D$7)&lt;'liq finales'!D348,DAYS360('liq finales'!D348,'liq finales'!$D$8)+1,DAYS360('liq finales'!$D$7,'liq finales'!$D$8)+1),0)</f>
        <v>90</v>
      </c>
      <c r="D350">
        <f>+IF(A350&gt;6,IF(('liq finales'!$D$7+180)&lt;'liq finales'!D348,DAYS360('liq finales'!D348,'liq finales'!$D$8),DAYS360('liq finales'!$D$7+180,'liq finales'!$D$8)),0)</f>
        <v>0</v>
      </c>
      <c r="E350">
        <f t="shared" si="5"/>
        <v>90</v>
      </c>
      <c r="F350" s="5" t="str">
        <f>+IF('liq finales'!C348="D",(0.81-$F$10/100),IF('liq finales'!C348="E",0.83,IF('liq finales'!C348="C",0.82,"ERROR")))</f>
        <v>ERROR</v>
      </c>
      <c r="G350" t="str">
        <f>+IF('liq finales'!C348="D",42,IF('liq finales'!C348="E",VLOOKUP('liq finales'!F348,TABLAS!$A$4:$C$54,2,FALSE),IF('liq finales'!C348="C",VLOOKUP('liq finales'!F348,TABLAS!$A$4:$C$54,3,FALSE),"ERROR")))</f>
        <v>ERROR</v>
      </c>
      <c r="H350" s="59" t="str">
        <f>+IF('liq finales'!C348="D",30,IF('liq finales'!C348="E",25,IF('liq finales'!C348="C",25,"ERROR")))</f>
        <v>ERROR</v>
      </c>
    </row>
    <row r="351" spans="1:8">
      <c r="A351">
        <f>+MONTH('liq finales'!$D$8)</f>
        <v>3</v>
      </c>
      <c r="B351">
        <f>+IF(YEAR('liq finales'!D349)&lt;YEAR('liq finales'!$D$7),DAYS360('liq finales'!$D$7,'liq finales'!$D$8)+1,DAYS360('liq finales'!D349,'liq finales'!$D$8)+1)</f>
        <v>90</v>
      </c>
      <c r="C351">
        <f>+IF(A351&lt;7,IF(('liq finales'!$D$7)&lt;'liq finales'!D349,DAYS360('liq finales'!D349,'liq finales'!$D$8)+1,DAYS360('liq finales'!$D$7,'liq finales'!$D$8)+1),0)</f>
        <v>90</v>
      </c>
      <c r="D351">
        <f>+IF(A351&gt;6,IF(('liq finales'!$D$7+180)&lt;'liq finales'!D349,DAYS360('liq finales'!D349,'liq finales'!$D$8),DAYS360('liq finales'!$D$7+180,'liq finales'!$D$8)),0)</f>
        <v>0</v>
      </c>
      <c r="E351">
        <f t="shared" si="5"/>
        <v>90</v>
      </c>
      <c r="F351" s="5" t="str">
        <f>+IF('liq finales'!C349="D",(0.81-$F$10/100),IF('liq finales'!C349="E",0.83,IF('liq finales'!C349="C",0.82,"ERROR")))</f>
        <v>ERROR</v>
      </c>
      <c r="G351" t="str">
        <f>+IF('liq finales'!C349="D",42,IF('liq finales'!C349="E",VLOOKUP('liq finales'!F349,TABLAS!$A$4:$C$54,2,FALSE),IF('liq finales'!C349="C",VLOOKUP('liq finales'!F349,TABLAS!$A$4:$C$54,3,FALSE),"ERROR")))</f>
        <v>ERROR</v>
      </c>
      <c r="H351" s="59" t="str">
        <f>+IF('liq finales'!C349="D",30,IF('liq finales'!C349="E",25,IF('liq finales'!C349="C",25,"ERROR")))</f>
        <v>ERROR</v>
      </c>
    </row>
    <row r="352" spans="1:8">
      <c r="A352">
        <f>+MONTH('liq finales'!$D$8)</f>
        <v>3</v>
      </c>
      <c r="B352">
        <f>+IF(YEAR('liq finales'!D350)&lt;YEAR('liq finales'!$D$7),DAYS360('liq finales'!$D$7,'liq finales'!$D$8)+1,DAYS360('liq finales'!D350,'liq finales'!$D$8)+1)</f>
        <v>90</v>
      </c>
      <c r="C352">
        <f>+IF(A352&lt;7,IF(('liq finales'!$D$7)&lt;'liq finales'!D350,DAYS360('liq finales'!D350,'liq finales'!$D$8)+1,DAYS360('liq finales'!$D$7,'liq finales'!$D$8)+1),0)</f>
        <v>90</v>
      </c>
      <c r="D352">
        <f>+IF(A352&gt;6,IF(('liq finales'!$D$7+180)&lt;'liq finales'!D350,DAYS360('liq finales'!D350,'liq finales'!$D$8),DAYS360('liq finales'!$D$7+180,'liq finales'!$D$8)),0)</f>
        <v>0</v>
      </c>
      <c r="E352">
        <f t="shared" si="5"/>
        <v>90</v>
      </c>
      <c r="F352" s="5" t="str">
        <f>+IF('liq finales'!C350="D",(0.81-$F$10/100),IF('liq finales'!C350="E",0.83,IF('liq finales'!C350="C",0.82,"ERROR")))</f>
        <v>ERROR</v>
      </c>
      <c r="G352" t="str">
        <f>+IF('liq finales'!C350="D",42,IF('liq finales'!C350="E",VLOOKUP('liq finales'!F350,TABLAS!$A$4:$C$54,2,FALSE),IF('liq finales'!C350="C",VLOOKUP('liq finales'!F350,TABLAS!$A$4:$C$54,3,FALSE),"ERROR")))</f>
        <v>ERROR</v>
      </c>
      <c r="H352" s="59" t="str">
        <f>+IF('liq finales'!C350="D",30,IF('liq finales'!C350="E",25,IF('liq finales'!C350="C",25,"ERROR")))</f>
        <v>ERROR</v>
      </c>
    </row>
    <row r="353" spans="1:8">
      <c r="A353">
        <f>+MONTH('liq finales'!$D$8)</f>
        <v>3</v>
      </c>
      <c r="B353">
        <f>+IF(YEAR('liq finales'!D351)&lt;YEAR('liq finales'!$D$7),DAYS360('liq finales'!$D$7,'liq finales'!$D$8)+1,DAYS360('liq finales'!D351,'liq finales'!$D$8)+1)</f>
        <v>90</v>
      </c>
      <c r="C353">
        <f>+IF(A353&lt;7,IF(('liq finales'!$D$7)&lt;'liq finales'!D351,DAYS360('liq finales'!D351,'liq finales'!$D$8)+1,DAYS360('liq finales'!$D$7,'liq finales'!$D$8)+1),0)</f>
        <v>90</v>
      </c>
      <c r="D353">
        <f>+IF(A353&gt;6,IF(('liq finales'!$D$7+180)&lt;'liq finales'!D351,DAYS360('liq finales'!D351,'liq finales'!$D$8),DAYS360('liq finales'!$D$7+180,'liq finales'!$D$8)),0)</f>
        <v>0</v>
      </c>
      <c r="E353">
        <f t="shared" si="5"/>
        <v>90</v>
      </c>
      <c r="F353" s="5" t="str">
        <f>+IF('liq finales'!C351="D",(0.81-$F$10/100),IF('liq finales'!C351="E",0.83,IF('liq finales'!C351="C",0.82,"ERROR")))</f>
        <v>ERROR</v>
      </c>
      <c r="G353" t="str">
        <f>+IF('liq finales'!C351="D",42,IF('liq finales'!C351="E",VLOOKUP('liq finales'!F351,TABLAS!$A$4:$C$54,2,FALSE),IF('liq finales'!C351="C",VLOOKUP('liq finales'!F351,TABLAS!$A$4:$C$54,3,FALSE),"ERROR")))</f>
        <v>ERROR</v>
      </c>
      <c r="H353" s="59" t="str">
        <f>+IF('liq finales'!C351="D",30,IF('liq finales'!C351="E",25,IF('liq finales'!C351="C",25,"ERROR")))</f>
        <v>ERROR</v>
      </c>
    </row>
    <row r="354" spans="1:8">
      <c r="A354">
        <f>+MONTH('liq finales'!$D$8)</f>
        <v>3</v>
      </c>
      <c r="B354">
        <f>+IF(YEAR('liq finales'!D352)&lt;YEAR('liq finales'!$D$7),DAYS360('liq finales'!$D$7,'liq finales'!$D$8)+1,DAYS360('liq finales'!D352,'liq finales'!$D$8)+1)</f>
        <v>90</v>
      </c>
      <c r="C354">
        <f>+IF(A354&lt;7,IF(('liq finales'!$D$7)&lt;'liq finales'!D352,DAYS360('liq finales'!D352,'liq finales'!$D$8)+1,DAYS360('liq finales'!$D$7,'liq finales'!$D$8)+1),0)</f>
        <v>90</v>
      </c>
      <c r="D354">
        <f>+IF(A354&gt;6,IF(('liq finales'!$D$7+180)&lt;'liq finales'!D352,DAYS360('liq finales'!D352,'liq finales'!$D$8),DAYS360('liq finales'!$D$7+180,'liq finales'!$D$8)),0)</f>
        <v>0</v>
      </c>
      <c r="E354">
        <f t="shared" si="5"/>
        <v>90</v>
      </c>
      <c r="F354" s="5" t="str">
        <f>+IF('liq finales'!C352="D",(0.81-$F$10/100),IF('liq finales'!C352="E",0.83,IF('liq finales'!C352="C",0.82,"ERROR")))</f>
        <v>ERROR</v>
      </c>
      <c r="G354" t="str">
        <f>+IF('liq finales'!C352="D",42,IF('liq finales'!C352="E",VLOOKUP('liq finales'!F352,TABLAS!$A$4:$C$54,2,FALSE),IF('liq finales'!C352="C",VLOOKUP('liq finales'!F352,TABLAS!$A$4:$C$54,3,FALSE),"ERROR")))</f>
        <v>ERROR</v>
      </c>
      <c r="H354" s="59" t="str">
        <f>+IF('liq finales'!C352="D",30,IF('liq finales'!C352="E",25,IF('liq finales'!C352="C",25,"ERROR")))</f>
        <v>ERROR</v>
      </c>
    </row>
    <row r="355" spans="1:8">
      <c r="A355">
        <f>+MONTH('liq finales'!$D$8)</f>
        <v>3</v>
      </c>
      <c r="B355">
        <f>+IF(YEAR('liq finales'!D353)&lt;YEAR('liq finales'!$D$7),DAYS360('liq finales'!$D$7,'liq finales'!$D$8)+1,DAYS360('liq finales'!D353,'liq finales'!$D$8)+1)</f>
        <v>90</v>
      </c>
      <c r="C355">
        <f>+IF(A355&lt;7,IF(('liq finales'!$D$7)&lt;'liq finales'!D353,DAYS360('liq finales'!D353,'liq finales'!$D$8)+1,DAYS360('liq finales'!$D$7,'liq finales'!$D$8)+1),0)</f>
        <v>90</v>
      </c>
      <c r="D355">
        <f>+IF(A355&gt;6,IF(('liq finales'!$D$7+180)&lt;'liq finales'!D353,DAYS360('liq finales'!D353,'liq finales'!$D$8),DAYS360('liq finales'!$D$7+180,'liq finales'!$D$8)),0)</f>
        <v>0</v>
      </c>
      <c r="E355">
        <f t="shared" si="5"/>
        <v>90</v>
      </c>
      <c r="F355" s="5" t="str">
        <f>+IF('liq finales'!C353="D",(0.81-$F$10/100),IF('liq finales'!C353="E",0.83,IF('liq finales'!C353="C",0.82,"ERROR")))</f>
        <v>ERROR</v>
      </c>
      <c r="G355" t="str">
        <f>+IF('liq finales'!C353="D",42,IF('liq finales'!C353="E",VLOOKUP('liq finales'!F353,TABLAS!$A$4:$C$54,2,FALSE),IF('liq finales'!C353="C",VLOOKUP('liq finales'!F353,TABLAS!$A$4:$C$54,3,FALSE),"ERROR")))</f>
        <v>ERROR</v>
      </c>
      <c r="H355" s="59" t="str">
        <f>+IF('liq finales'!C353="D",30,IF('liq finales'!C353="E",25,IF('liq finales'!C353="C",25,"ERROR")))</f>
        <v>ERROR</v>
      </c>
    </row>
    <row r="356" spans="1:8">
      <c r="A356">
        <f>+MONTH('liq finales'!$D$8)</f>
        <v>3</v>
      </c>
      <c r="B356">
        <f>+IF(YEAR('liq finales'!D354)&lt;YEAR('liq finales'!$D$7),DAYS360('liq finales'!$D$7,'liq finales'!$D$8)+1,DAYS360('liq finales'!D354,'liq finales'!$D$8)+1)</f>
        <v>90</v>
      </c>
      <c r="C356">
        <f>+IF(A356&lt;7,IF(('liq finales'!$D$7)&lt;'liq finales'!D354,DAYS360('liq finales'!D354,'liq finales'!$D$8)+1,DAYS360('liq finales'!$D$7,'liq finales'!$D$8)+1),0)</f>
        <v>90</v>
      </c>
      <c r="D356">
        <f>+IF(A356&gt;6,IF(('liq finales'!$D$7+180)&lt;'liq finales'!D354,DAYS360('liq finales'!D354,'liq finales'!$D$8),DAYS360('liq finales'!$D$7+180,'liq finales'!$D$8)),0)</f>
        <v>0</v>
      </c>
      <c r="E356">
        <f t="shared" si="5"/>
        <v>90</v>
      </c>
      <c r="F356" s="5" t="str">
        <f>+IF('liq finales'!C354="D",(0.81-$F$10/100),IF('liq finales'!C354="E",0.83,IF('liq finales'!C354="C",0.82,"ERROR")))</f>
        <v>ERROR</v>
      </c>
      <c r="G356" t="str">
        <f>+IF('liq finales'!C354="D",42,IF('liq finales'!C354="E",VLOOKUP('liq finales'!F354,TABLAS!$A$4:$C$54,2,FALSE),IF('liq finales'!C354="C",VLOOKUP('liq finales'!F354,TABLAS!$A$4:$C$54,3,FALSE),"ERROR")))</f>
        <v>ERROR</v>
      </c>
      <c r="H356" s="59" t="str">
        <f>+IF('liq finales'!C354="D",30,IF('liq finales'!C354="E",25,IF('liq finales'!C354="C",25,"ERROR")))</f>
        <v>ERROR</v>
      </c>
    </row>
    <row r="357" spans="1:8">
      <c r="A357">
        <f>+MONTH('liq finales'!$D$8)</f>
        <v>3</v>
      </c>
      <c r="B357">
        <f>+IF(YEAR('liq finales'!D355)&lt;YEAR('liq finales'!$D$7),DAYS360('liq finales'!$D$7,'liq finales'!$D$8)+1,DAYS360('liq finales'!D355,'liq finales'!$D$8)+1)</f>
        <v>90</v>
      </c>
      <c r="C357">
        <f>+IF(A357&lt;7,IF(('liq finales'!$D$7)&lt;'liq finales'!D355,DAYS360('liq finales'!D355,'liq finales'!$D$8)+1,DAYS360('liq finales'!$D$7,'liq finales'!$D$8)+1),0)</f>
        <v>90</v>
      </c>
      <c r="D357">
        <f>+IF(A357&gt;6,IF(('liq finales'!$D$7+180)&lt;'liq finales'!D355,DAYS360('liq finales'!D355,'liq finales'!$D$8),DAYS360('liq finales'!$D$7+180,'liq finales'!$D$8)),0)</f>
        <v>0</v>
      </c>
      <c r="E357">
        <f t="shared" si="5"/>
        <v>90</v>
      </c>
      <c r="F357" s="5" t="str">
        <f>+IF('liq finales'!C355="D",(0.81-$F$10/100),IF('liq finales'!C355="E",0.83,IF('liq finales'!C355="C",0.82,"ERROR")))</f>
        <v>ERROR</v>
      </c>
      <c r="G357" t="str">
        <f>+IF('liq finales'!C355="D",42,IF('liq finales'!C355="E",VLOOKUP('liq finales'!F355,TABLAS!$A$4:$C$54,2,FALSE),IF('liq finales'!C355="C",VLOOKUP('liq finales'!F355,TABLAS!$A$4:$C$54,3,FALSE),"ERROR")))</f>
        <v>ERROR</v>
      </c>
      <c r="H357" s="59" t="str">
        <f>+IF('liq finales'!C355="D",30,IF('liq finales'!C355="E",25,IF('liq finales'!C355="C",25,"ERROR")))</f>
        <v>ERROR</v>
      </c>
    </row>
    <row r="358" spans="1:8">
      <c r="A358">
        <f>+MONTH('liq finales'!$D$8)</f>
        <v>3</v>
      </c>
      <c r="B358">
        <f>+IF(YEAR('liq finales'!D356)&lt;YEAR('liq finales'!$D$7),DAYS360('liq finales'!$D$7,'liq finales'!$D$8)+1,DAYS360('liq finales'!D356,'liq finales'!$D$8)+1)</f>
        <v>90</v>
      </c>
      <c r="C358">
        <f>+IF(A358&lt;7,IF(('liq finales'!$D$7)&lt;'liq finales'!D356,DAYS360('liq finales'!D356,'liq finales'!$D$8)+1,DAYS360('liq finales'!$D$7,'liq finales'!$D$8)+1),0)</f>
        <v>90</v>
      </c>
      <c r="D358">
        <f>+IF(A358&gt;6,IF(('liq finales'!$D$7+180)&lt;'liq finales'!D356,DAYS360('liq finales'!D356,'liq finales'!$D$8),DAYS360('liq finales'!$D$7+180,'liq finales'!$D$8)),0)</f>
        <v>0</v>
      </c>
      <c r="E358">
        <f t="shared" si="5"/>
        <v>90</v>
      </c>
      <c r="F358" s="5" t="str">
        <f>+IF('liq finales'!C356="D",(0.81-$F$10/100),IF('liq finales'!C356="E",0.83,IF('liq finales'!C356="C",0.82,"ERROR")))</f>
        <v>ERROR</v>
      </c>
      <c r="G358" t="str">
        <f>+IF('liq finales'!C356="D",42,IF('liq finales'!C356="E",VLOOKUP('liq finales'!F356,TABLAS!$A$4:$C$54,2,FALSE),IF('liq finales'!C356="C",VLOOKUP('liq finales'!F356,TABLAS!$A$4:$C$54,3,FALSE),"ERROR")))</f>
        <v>ERROR</v>
      </c>
      <c r="H358" s="59" t="str">
        <f>+IF('liq finales'!C356="D",30,IF('liq finales'!C356="E",25,IF('liq finales'!C356="C",25,"ERROR")))</f>
        <v>ERROR</v>
      </c>
    </row>
    <row r="359" spans="1:8">
      <c r="A359">
        <f>+MONTH('liq finales'!$D$8)</f>
        <v>3</v>
      </c>
      <c r="B359">
        <f>+IF(YEAR('liq finales'!D357)&lt;YEAR('liq finales'!$D$7),DAYS360('liq finales'!$D$7,'liq finales'!$D$8)+1,DAYS360('liq finales'!D357,'liq finales'!$D$8)+1)</f>
        <v>90</v>
      </c>
      <c r="C359">
        <f>+IF(A359&lt;7,IF(('liq finales'!$D$7)&lt;'liq finales'!D357,DAYS360('liq finales'!D357,'liq finales'!$D$8)+1,DAYS360('liq finales'!$D$7,'liq finales'!$D$8)+1),0)</f>
        <v>90</v>
      </c>
      <c r="D359">
        <f>+IF(A359&gt;6,IF(('liq finales'!$D$7+180)&lt;'liq finales'!D357,DAYS360('liq finales'!D357,'liq finales'!$D$8),DAYS360('liq finales'!$D$7+180,'liq finales'!$D$8)),0)</f>
        <v>0</v>
      </c>
      <c r="E359">
        <f t="shared" si="5"/>
        <v>90</v>
      </c>
      <c r="F359" s="5" t="str">
        <f>+IF('liq finales'!C357="D",(0.81-$F$10/100),IF('liq finales'!C357="E",0.83,IF('liq finales'!C357="C",0.82,"ERROR")))</f>
        <v>ERROR</v>
      </c>
      <c r="G359" t="str">
        <f>+IF('liq finales'!C357="D",42,IF('liq finales'!C357="E",VLOOKUP('liq finales'!F357,TABLAS!$A$4:$C$54,2,FALSE),IF('liq finales'!C357="C",VLOOKUP('liq finales'!F357,TABLAS!$A$4:$C$54,3,FALSE),"ERROR")))</f>
        <v>ERROR</v>
      </c>
      <c r="H359" s="59" t="str">
        <f>+IF('liq finales'!C357="D",30,IF('liq finales'!C357="E",25,IF('liq finales'!C357="C",25,"ERROR")))</f>
        <v>ERROR</v>
      </c>
    </row>
    <row r="360" spans="1:8">
      <c r="A360">
        <f>+MONTH('liq finales'!$D$8)</f>
        <v>3</v>
      </c>
      <c r="B360">
        <f>+IF(YEAR('liq finales'!D358)&lt;YEAR('liq finales'!$D$7),DAYS360('liq finales'!$D$7,'liq finales'!$D$8)+1,DAYS360('liq finales'!D358,'liq finales'!$D$8)+1)</f>
        <v>90</v>
      </c>
      <c r="C360">
        <f>+IF(A360&lt;7,IF(('liq finales'!$D$7)&lt;'liq finales'!D358,DAYS360('liq finales'!D358,'liq finales'!$D$8)+1,DAYS360('liq finales'!$D$7,'liq finales'!$D$8)+1),0)</f>
        <v>90</v>
      </c>
      <c r="D360">
        <f>+IF(A360&gt;6,IF(('liq finales'!$D$7+180)&lt;'liq finales'!D358,DAYS360('liq finales'!D358,'liq finales'!$D$8),DAYS360('liq finales'!$D$7+180,'liq finales'!$D$8)),0)</f>
        <v>0</v>
      </c>
      <c r="E360">
        <f t="shared" si="5"/>
        <v>90</v>
      </c>
      <c r="F360" s="5" t="str">
        <f>+IF('liq finales'!C358="D",(0.81-$F$10/100),IF('liq finales'!C358="E",0.83,IF('liq finales'!C358="C",0.82,"ERROR")))</f>
        <v>ERROR</v>
      </c>
      <c r="G360" t="str">
        <f>+IF('liq finales'!C358="D",42,IF('liq finales'!C358="E",VLOOKUP('liq finales'!F358,TABLAS!$A$4:$C$54,2,FALSE),IF('liq finales'!C358="C",VLOOKUP('liq finales'!F358,TABLAS!$A$4:$C$54,3,FALSE),"ERROR")))</f>
        <v>ERROR</v>
      </c>
      <c r="H360" s="59" t="str">
        <f>+IF('liq finales'!C358="D",30,IF('liq finales'!C358="E",25,IF('liq finales'!C358="C",25,"ERROR")))</f>
        <v>ERROR</v>
      </c>
    </row>
    <row r="361" spans="1:8">
      <c r="A361">
        <f>+MONTH('liq finales'!$D$8)</f>
        <v>3</v>
      </c>
      <c r="B361">
        <f>+IF(YEAR('liq finales'!D359)&lt;YEAR('liq finales'!$D$7),DAYS360('liq finales'!$D$7,'liq finales'!$D$8)+1,DAYS360('liq finales'!D359,'liq finales'!$D$8)+1)</f>
        <v>90</v>
      </c>
      <c r="C361">
        <f>+IF(A361&lt;7,IF(('liq finales'!$D$7)&lt;'liq finales'!D359,DAYS360('liq finales'!D359,'liq finales'!$D$8)+1,DAYS360('liq finales'!$D$7,'liq finales'!$D$8)+1),0)</f>
        <v>90</v>
      </c>
      <c r="D361">
        <f>+IF(A361&gt;6,IF(('liq finales'!$D$7+180)&lt;'liq finales'!D359,DAYS360('liq finales'!D359,'liq finales'!$D$8),DAYS360('liq finales'!$D$7+180,'liq finales'!$D$8)),0)</f>
        <v>0</v>
      </c>
      <c r="E361">
        <f t="shared" si="5"/>
        <v>90</v>
      </c>
      <c r="F361" s="5" t="str">
        <f>+IF('liq finales'!C359="D",(0.81-$F$10/100),IF('liq finales'!C359="E",0.83,IF('liq finales'!C359="C",0.82,"ERROR")))</f>
        <v>ERROR</v>
      </c>
      <c r="G361" t="str">
        <f>+IF('liq finales'!C359="D",42,IF('liq finales'!C359="E",VLOOKUP('liq finales'!F359,TABLAS!$A$4:$C$54,2,FALSE),IF('liq finales'!C359="C",VLOOKUP('liq finales'!F359,TABLAS!$A$4:$C$54,3,FALSE),"ERROR")))</f>
        <v>ERROR</v>
      </c>
      <c r="H361" s="59" t="str">
        <f>+IF('liq finales'!C359="D",30,IF('liq finales'!C359="E",25,IF('liq finales'!C359="C",25,"ERROR")))</f>
        <v>ERROR</v>
      </c>
    </row>
    <row r="362" spans="1:8">
      <c r="A362">
        <f>+MONTH('liq finales'!$D$8)</f>
        <v>3</v>
      </c>
      <c r="B362">
        <f>+IF(YEAR('liq finales'!D360)&lt;YEAR('liq finales'!$D$7),DAYS360('liq finales'!$D$7,'liq finales'!$D$8)+1,DAYS360('liq finales'!D360,'liq finales'!$D$8)+1)</f>
        <v>90</v>
      </c>
      <c r="C362">
        <f>+IF(A362&lt;7,IF(('liq finales'!$D$7)&lt;'liq finales'!D360,DAYS360('liq finales'!D360,'liq finales'!$D$8)+1,DAYS360('liq finales'!$D$7,'liq finales'!$D$8)+1),0)</f>
        <v>90</v>
      </c>
      <c r="D362">
        <f>+IF(A362&gt;6,IF(('liq finales'!$D$7+180)&lt;'liq finales'!D360,DAYS360('liq finales'!D360,'liq finales'!$D$8),DAYS360('liq finales'!$D$7+180,'liq finales'!$D$8)),0)</f>
        <v>0</v>
      </c>
      <c r="E362">
        <f t="shared" si="5"/>
        <v>90</v>
      </c>
      <c r="F362" s="5" t="str">
        <f>+IF('liq finales'!C360="D",(0.81-$F$10/100),IF('liq finales'!C360="E",0.83,IF('liq finales'!C360="C",0.82,"ERROR")))</f>
        <v>ERROR</v>
      </c>
      <c r="G362" t="str">
        <f>+IF('liq finales'!C360="D",42,IF('liq finales'!C360="E",VLOOKUP('liq finales'!F360,TABLAS!$A$4:$C$54,2,FALSE),IF('liq finales'!C360="C",VLOOKUP('liq finales'!F360,TABLAS!$A$4:$C$54,3,FALSE),"ERROR")))</f>
        <v>ERROR</v>
      </c>
      <c r="H362" s="59" t="str">
        <f>+IF('liq finales'!C360="D",30,IF('liq finales'!C360="E",25,IF('liq finales'!C360="C",25,"ERROR")))</f>
        <v>ERROR</v>
      </c>
    </row>
    <row r="363" spans="1:8">
      <c r="A363">
        <f>+MONTH('liq finales'!$D$8)</f>
        <v>3</v>
      </c>
      <c r="B363">
        <f>+IF(YEAR('liq finales'!D361)&lt;YEAR('liq finales'!$D$7),DAYS360('liq finales'!$D$7,'liq finales'!$D$8)+1,DAYS360('liq finales'!D361,'liq finales'!$D$8)+1)</f>
        <v>90</v>
      </c>
      <c r="C363">
        <f>+IF(A363&lt;7,IF(('liq finales'!$D$7)&lt;'liq finales'!D361,DAYS360('liq finales'!D361,'liq finales'!$D$8)+1,DAYS360('liq finales'!$D$7,'liq finales'!$D$8)+1),0)</f>
        <v>90</v>
      </c>
      <c r="D363">
        <f>+IF(A363&gt;6,IF(('liq finales'!$D$7+180)&lt;'liq finales'!D361,DAYS360('liq finales'!D361,'liq finales'!$D$8),DAYS360('liq finales'!$D$7+180,'liq finales'!$D$8)),0)</f>
        <v>0</v>
      </c>
      <c r="E363">
        <f t="shared" si="5"/>
        <v>90</v>
      </c>
      <c r="F363" s="5" t="str">
        <f>+IF('liq finales'!C361="D",(0.81-$F$10/100),IF('liq finales'!C361="E",0.83,IF('liq finales'!C361="C",0.82,"ERROR")))</f>
        <v>ERROR</v>
      </c>
      <c r="G363" t="str">
        <f>+IF('liq finales'!C361="D",42,IF('liq finales'!C361="E",VLOOKUP('liq finales'!F361,TABLAS!$A$4:$C$54,2,FALSE),IF('liq finales'!C361="C",VLOOKUP('liq finales'!F361,TABLAS!$A$4:$C$54,3,FALSE),"ERROR")))</f>
        <v>ERROR</v>
      </c>
      <c r="H363" s="59" t="str">
        <f>+IF('liq finales'!C361="D",30,IF('liq finales'!C361="E",25,IF('liq finales'!C361="C",25,"ERROR")))</f>
        <v>ERROR</v>
      </c>
    </row>
    <row r="364" spans="1:8">
      <c r="A364">
        <f>+MONTH('liq finales'!$D$8)</f>
        <v>3</v>
      </c>
      <c r="B364">
        <f>+IF(YEAR('liq finales'!D362)&lt;YEAR('liq finales'!$D$7),DAYS360('liq finales'!$D$7,'liq finales'!$D$8)+1,DAYS360('liq finales'!D362,'liq finales'!$D$8)+1)</f>
        <v>90</v>
      </c>
      <c r="C364">
        <f>+IF(A364&lt;7,IF(('liq finales'!$D$7)&lt;'liq finales'!D362,DAYS360('liq finales'!D362,'liq finales'!$D$8)+1,DAYS360('liq finales'!$D$7,'liq finales'!$D$8)+1),0)</f>
        <v>90</v>
      </c>
      <c r="D364">
        <f>+IF(A364&gt;6,IF(('liq finales'!$D$7+180)&lt;'liq finales'!D362,DAYS360('liq finales'!D362,'liq finales'!$D$8),DAYS360('liq finales'!$D$7+180,'liq finales'!$D$8)),0)</f>
        <v>0</v>
      </c>
      <c r="E364">
        <f t="shared" si="5"/>
        <v>90</v>
      </c>
      <c r="F364" s="5" t="str">
        <f>+IF('liq finales'!C362="D",(0.81-$F$10/100),IF('liq finales'!C362="E",0.83,IF('liq finales'!C362="C",0.82,"ERROR")))</f>
        <v>ERROR</v>
      </c>
      <c r="G364" t="str">
        <f>+IF('liq finales'!C362="D",42,IF('liq finales'!C362="E",VLOOKUP('liq finales'!F362,TABLAS!$A$4:$C$54,2,FALSE),IF('liq finales'!C362="C",VLOOKUP('liq finales'!F362,TABLAS!$A$4:$C$54,3,FALSE),"ERROR")))</f>
        <v>ERROR</v>
      </c>
      <c r="H364" s="59" t="str">
        <f>+IF('liq finales'!C362="D",30,IF('liq finales'!C362="E",25,IF('liq finales'!C362="C",25,"ERROR")))</f>
        <v>ERROR</v>
      </c>
    </row>
    <row r="365" spans="1:8">
      <c r="A365">
        <f>+MONTH('liq finales'!$D$8)</f>
        <v>3</v>
      </c>
      <c r="B365">
        <f>+IF(YEAR('liq finales'!D363)&lt;YEAR('liq finales'!$D$7),DAYS360('liq finales'!$D$7,'liq finales'!$D$8)+1,DAYS360('liq finales'!D363,'liq finales'!$D$8)+1)</f>
        <v>90</v>
      </c>
      <c r="C365">
        <f>+IF(A365&lt;7,IF(('liq finales'!$D$7)&lt;'liq finales'!D363,DAYS360('liq finales'!D363,'liq finales'!$D$8)+1,DAYS360('liq finales'!$D$7,'liq finales'!$D$8)+1),0)</f>
        <v>90</v>
      </c>
      <c r="D365">
        <f>+IF(A365&gt;6,IF(('liq finales'!$D$7+180)&lt;'liq finales'!D363,DAYS360('liq finales'!D363,'liq finales'!$D$8),DAYS360('liq finales'!$D$7+180,'liq finales'!$D$8)),0)</f>
        <v>0</v>
      </c>
      <c r="E365">
        <f t="shared" si="5"/>
        <v>90</v>
      </c>
      <c r="F365" s="5" t="str">
        <f>+IF('liq finales'!C363="D",(0.81-$F$10/100),IF('liq finales'!C363="E",0.83,IF('liq finales'!C363="C",0.82,"ERROR")))</f>
        <v>ERROR</v>
      </c>
      <c r="G365" t="str">
        <f>+IF('liq finales'!C363="D",42,IF('liq finales'!C363="E",VLOOKUP('liq finales'!F363,TABLAS!$A$4:$C$54,2,FALSE),IF('liq finales'!C363="C",VLOOKUP('liq finales'!F363,TABLAS!$A$4:$C$54,3,FALSE),"ERROR")))</f>
        <v>ERROR</v>
      </c>
      <c r="H365" s="59" t="str">
        <f>+IF('liq finales'!C363="D",30,IF('liq finales'!C363="E",25,IF('liq finales'!C363="C",25,"ERROR")))</f>
        <v>ERROR</v>
      </c>
    </row>
    <row r="366" spans="1:8">
      <c r="A366">
        <f>+MONTH('liq finales'!$D$8)</f>
        <v>3</v>
      </c>
      <c r="B366">
        <f>+IF(YEAR('liq finales'!D364)&lt;YEAR('liq finales'!$D$7),DAYS360('liq finales'!$D$7,'liq finales'!$D$8)+1,DAYS360('liq finales'!D364,'liq finales'!$D$8)+1)</f>
        <v>90</v>
      </c>
      <c r="C366">
        <f>+IF(A366&lt;7,IF(('liq finales'!$D$7)&lt;'liq finales'!D364,DAYS360('liq finales'!D364,'liq finales'!$D$8)+1,DAYS360('liq finales'!$D$7,'liq finales'!$D$8)+1),0)</f>
        <v>90</v>
      </c>
      <c r="D366">
        <f>+IF(A366&gt;6,IF(('liq finales'!$D$7+180)&lt;'liq finales'!D364,DAYS360('liq finales'!D364,'liq finales'!$D$8),DAYS360('liq finales'!$D$7+180,'liq finales'!$D$8)),0)</f>
        <v>0</v>
      </c>
      <c r="E366">
        <f t="shared" si="5"/>
        <v>90</v>
      </c>
      <c r="F366" s="5" t="str">
        <f>+IF('liq finales'!C364="D",(0.81-$F$10/100),IF('liq finales'!C364="E",0.83,IF('liq finales'!C364="C",0.82,"ERROR")))</f>
        <v>ERROR</v>
      </c>
      <c r="G366" t="str">
        <f>+IF('liq finales'!C364="D",42,IF('liq finales'!C364="E",VLOOKUP('liq finales'!F364,TABLAS!$A$4:$C$54,2,FALSE),IF('liq finales'!C364="C",VLOOKUP('liq finales'!F364,TABLAS!$A$4:$C$54,3,FALSE),"ERROR")))</f>
        <v>ERROR</v>
      </c>
      <c r="H366" s="59" t="str">
        <f>+IF('liq finales'!C364="D",30,IF('liq finales'!C364="E",25,IF('liq finales'!C364="C",25,"ERROR")))</f>
        <v>ERROR</v>
      </c>
    </row>
    <row r="367" spans="1:8">
      <c r="A367">
        <f>+MONTH('liq finales'!$D$8)</f>
        <v>3</v>
      </c>
      <c r="B367">
        <f>+IF(YEAR('liq finales'!D365)&lt;YEAR('liq finales'!$D$7),DAYS360('liq finales'!$D$7,'liq finales'!$D$8)+1,DAYS360('liq finales'!D365,'liq finales'!$D$8)+1)</f>
        <v>90</v>
      </c>
      <c r="C367">
        <f>+IF(A367&lt;7,IF(('liq finales'!$D$7)&lt;'liq finales'!D365,DAYS360('liq finales'!D365,'liq finales'!$D$8)+1,DAYS360('liq finales'!$D$7,'liq finales'!$D$8)+1),0)</f>
        <v>90</v>
      </c>
      <c r="D367">
        <f>+IF(A367&gt;6,IF(('liq finales'!$D$7+180)&lt;'liq finales'!D365,DAYS360('liq finales'!D365,'liq finales'!$D$8),DAYS360('liq finales'!$D$7+180,'liq finales'!$D$8)),0)</f>
        <v>0</v>
      </c>
      <c r="E367">
        <f t="shared" si="5"/>
        <v>90</v>
      </c>
      <c r="F367" s="5" t="str">
        <f>+IF('liq finales'!C365="D",(0.81-$F$10/100),IF('liq finales'!C365="E",0.83,IF('liq finales'!C365="C",0.82,"ERROR")))</f>
        <v>ERROR</v>
      </c>
      <c r="G367" t="str">
        <f>+IF('liq finales'!C365="D",42,IF('liq finales'!C365="E",VLOOKUP('liq finales'!F365,TABLAS!$A$4:$C$54,2,FALSE),IF('liq finales'!C365="C",VLOOKUP('liq finales'!F365,TABLAS!$A$4:$C$54,3,FALSE),"ERROR")))</f>
        <v>ERROR</v>
      </c>
      <c r="H367" s="59" t="str">
        <f>+IF('liq finales'!C365="D",30,IF('liq finales'!C365="E",25,IF('liq finales'!C365="C",25,"ERROR")))</f>
        <v>ERROR</v>
      </c>
    </row>
    <row r="368" spans="1:8">
      <c r="A368">
        <f>+MONTH('liq finales'!$D$8)</f>
        <v>3</v>
      </c>
      <c r="B368">
        <f>+IF(YEAR('liq finales'!D366)&lt;YEAR('liq finales'!$D$7),DAYS360('liq finales'!$D$7,'liq finales'!$D$8)+1,DAYS360('liq finales'!D366,'liq finales'!$D$8)+1)</f>
        <v>90</v>
      </c>
      <c r="C368">
        <f>+IF(A368&lt;7,IF(('liq finales'!$D$7)&lt;'liq finales'!D366,DAYS360('liq finales'!D366,'liq finales'!$D$8)+1,DAYS360('liq finales'!$D$7,'liq finales'!$D$8)+1),0)</f>
        <v>90</v>
      </c>
      <c r="D368">
        <f>+IF(A368&gt;6,IF(('liq finales'!$D$7+180)&lt;'liq finales'!D366,DAYS360('liq finales'!D366,'liq finales'!$D$8),DAYS360('liq finales'!$D$7+180,'liq finales'!$D$8)),0)</f>
        <v>0</v>
      </c>
      <c r="E368">
        <f t="shared" si="5"/>
        <v>90</v>
      </c>
      <c r="F368" s="5" t="str">
        <f>+IF('liq finales'!C366="D",(0.81-$F$10/100),IF('liq finales'!C366="E",0.83,IF('liq finales'!C366="C",0.82,"ERROR")))</f>
        <v>ERROR</v>
      </c>
      <c r="G368" t="str">
        <f>+IF('liq finales'!C366="D",42,IF('liq finales'!C366="E",VLOOKUP('liq finales'!F366,TABLAS!$A$4:$C$54,2,FALSE),IF('liq finales'!C366="C",VLOOKUP('liq finales'!F366,TABLAS!$A$4:$C$54,3,FALSE),"ERROR")))</f>
        <v>ERROR</v>
      </c>
      <c r="H368" s="59" t="str">
        <f>+IF('liq finales'!C366="D",30,IF('liq finales'!C366="E",25,IF('liq finales'!C366="C",25,"ERROR")))</f>
        <v>ERROR</v>
      </c>
    </row>
    <row r="369" spans="1:8">
      <c r="A369">
        <f>+MONTH('liq finales'!$D$8)</f>
        <v>3</v>
      </c>
      <c r="B369">
        <f>+IF(YEAR('liq finales'!D367)&lt;YEAR('liq finales'!$D$7),DAYS360('liq finales'!$D$7,'liq finales'!$D$8)+1,DAYS360('liq finales'!D367,'liq finales'!$D$8)+1)</f>
        <v>90</v>
      </c>
      <c r="C369">
        <f>+IF(A369&lt;7,IF(('liq finales'!$D$7)&lt;'liq finales'!D367,DAYS360('liq finales'!D367,'liq finales'!$D$8)+1,DAYS360('liq finales'!$D$7,'liq finales'!$D$8)+1),0)</f>
        <v>90</v>
      </c>
      <c r="D369">
        <f>+IF(A369&gt;6,IF(('liq finales'!$D$7+180)&lt;'liq finales'!D367,DAYS360('liq finales'!D367,'liq finales'!$D$8),DAYS360('liq finales'!$D$7+180,'liq finales'!$D$8)),0)</f>
        <v>0</v>
      </c>
      <c r="E369">
        <f t="shared" si="5"/>
        <v>90</v>
      </c>
      <c r="F369" s="5" t="str">
        <f>+IF('liq finales'!C367="D",(0.81-$F$10/100),IF('liq finales'!C367="E",0.83,IF('liq finales'!C367="C",0.82,"ERROR")))</f>
        <v>ERROR</v>
      </c>
      <c r="G369" t="str">
        <f>+IF('liq finales'!C367="D",42,IF('liq finales'!C367="E",VLOOKUP('liq finales'!F367,TABLAS!$A$4:$C$54,2,FALSE),IF('liq finales'!C367="C",VLOOKUP('liq finales'!F367,TABLAS!$A$4:$C$54,3,FALSE),"ERROR")))</f>
        <v>ERROR</v>
      </c>
      <c r="H369" s="59" t="str">
        <f>+IF('liq finales'!C367="D",30,IF('liq finales'!C367="E",25,IF('liq finales'!C367="C",25,"ERROR")))</f>
        <v>ERROR</v>
      </c>
    </row>
    <row r="370" spans="1:8">
      <c r="A370">
        <f>+MONTH('liq finales'!$D$8)</f>
        <v>3</v>
      </c>
      <c r="B370">
        <f>+IF(YEAR('liq finales'!D368)&lt;YEAR('liq finales'!$D$7),DAYS360('liq finales'!$D$7,'liq finales'!$D$8)+1,DAYS360('liq finales'!D368,'liq finales'!$D$8)+1)</f>
        <v>90</v>
      </c>
      <c r="C370">
        <f>+IF(A370&lt;7,IF(('liq finales'!$D$7)&lt;'liq finales'!D368,DAYS360('liq finales'!D368,'liq finales'!$D$8)+1,DAYS360('liq finales'!$D$7,'liq finales'!$D$8)+1),0)</f>
        <v>90</v>
      </c>
      <c r="D370">
        <f>+IF(A370&gt;6,IF(('liq finales'!$D$7+180)&lt;'liq finales'!D368,DAYS360('liq finales'!D368,'liq finales'!$D$8),DAYS360('liq finales'!$D$7+180,'liq finales'!$D$8)),0)</f>
        <v>0</v>
      </c>
      <c r="E370">
        <f t="shared" si="5"/>
        <v>90</v>
      </c>
      <c r="F370" s="5" t="str">
        <f>+IF('liq finales'!C368="D",(0.81-$F$10/100),IF('liq finales'!C368="E",0.83,IF('liq finales'!C368="C",0.82,"ERROR")))</f>
        <v>ERROR</v>
      </c>
      <c r="G370" t="str">
        <f>+IF('liq finales'!C368="D",42,IF('liq finales'!C368="E",VLOOKUP('liq finales'!F368,TABLAS!$A$4:$C$54,2,FALSE),IF('liq finales'!C368="C",VLOOKUP('liq finales'!F368,TABLAS!$A$4:$C$54,3,FALSE),"ERROR")))</f>
        <v>ERROR</v>
      </c>
      <c r="H370" s="59" t="str">
        <f>+IF('liq finales'!C368="D",30,IF('liq finales'!C368="E",25,IF('liq finales'!C368="C",25,"ERROR")))</f>
        <v>ERROR</v>
      </c>
    </row>
    <row r="371" spans="1:8">
      <c r="A371">
        <f>+MONTH('liq finales'!$D$8)</f>
        <v>3</v>
      </c>
      <c r="B371">
        <f>+IF(YEAR('liq finales'!D369)&lt;YEAR('liq finales'!$D$7),DAYS360('liq finales'!$D$7,'liq finales'!$D$8)+1,DAYS360('liq finales'!D369,'liq finales'!$D$8)+1)</f>
        <v>90</v>
      </c>
      <c r="C371">
        <f>+IF(A371&lt;7,IF(('liq finales'!$D$7)&lt;'liq finales'!D369,DAYS360('liq finales'!D369,'liq finales'!$D$8)+1,DAYS360('liq finales'!$D$7,'liq finales'!$D$8)+1),0)</f>
        <v>90</v>
      </c>
      <c r="D371">
        <f>+IF(A371&gt;6,IF(('liq finales'!$D$7+180)&lt;'liq finales'!D369,DAYS360('liq finales'!D369,'liq finales'!$D$8),DAYS360('liq finales'!$D$7+180,'liq finales'!$D$8)),0)</f>
        <v>0</v>
      </c>
      <c r="E371">
        <f t="shared" si="5"/>
        <v>90</v>
      </c>
      <c r="F371" s="5" t="str">
        <f>+IF('liq finales'!C369="D",(0.81-$F$10/100),IF('liq finales'!C369="E",0.83,IF('liq finales'!C369="C",0.82,"ERROR")))</f>
        <v>ERROR</v>
      </c>
      <c r="G371" t="str">
        <f>+IF('liq finales'!C369="D",42,IF('liq finales'!C369="E",VLOOKUP('liq finales'!F369,TABLAS!$A$4:$C$54,2,FALSE),IF('liq finales'!C369="C",VLOOKUP('liq finales'!F369,TABLAS!$A$4:$C$54,3,FALSE),"ERROR")))</f>
        <v>ERROR</v>
      </c>
      <c r="H371" s="59" t="str">
        <f>+IF('liq finales'!C369="D",30,IF('liq finales'!C369="E",25,IF('liq finales'!C369="C",25,"ERROR")))</f>
        <v>ERROR</v>
      </c>
    </row>
    <row r="372" spans="1:8">
      <c r="A372">
        <f>+MONTH('liq finales'!$D$8)</f>
        <v>3</v>
      </c>
      <c r="B372">
        <f>+IF(YEAR('liq finales'!D370)&lt;YEAR('liq finales'!$D$7),DAYS360('liq finales'!$D$7,'liq finales'!$D$8)+1,DAYS360('liq finales'!D370,'liq finales'!$D$8)+1)</f>
        <v>90</v>
      </c>
      <c r="C372">
        <f>+IF(A372&lt;7,IF(('liq finales'!$D$7)&lt;'liq finales'!D370,DAYS360('liq finales'!D370,'liq finales'!$D$8)+1,DAYS360('liq finales'!$D$7,'liq finales'!$D$8)+1),0)</f>
        <v>90</v>
      </c>
      <c r="D372">
        <f>+IF(A372&gt;6,IF(('liq finales'!$D$7+180)&lt;'liq finales'!D370,DAYS360('liq finales'!D370,'liq finales'!$D$8),DAYS360('liq finales'!$D$7+180,'liq finales'!$D$8)),0)</f>
        <v>0</v>
      </c>
      <c r="E372">
        <f t="shared" si="5"/>
        <v>90</v>
      </c>
      <c r="F372" s="5" t="str">
        <f>+IF('liq finales'!C370="D",(0.81-$F$10/100),IF('liq finales'!C370="E",0.83,IF('liq finales'!C370="C",0.82,"ERROR")))</f>
        <v>ERROR</v>
      </c>
      <c r="G372" t="str">
        <f>+IF('liq finales'!C370="D",42,IF('liq finales'!C370="E",VLOOKUP('liq finales'!F370,TABLAS!$A$4:$C$54,2,FALSE),IF('liq finales'!C370="C",VLOOKUP('liq finales'!F370,TABLAS!$A$4:$C$54,3,FALSE),"ERROR")))</f>
        <v>ERROR</v>
      </c>
      <c r="H372" s="59" t="str">
        <f>+IF('liq finales'!C370="D",30,IF('liq finales'!C370="E",25,IF('liq finales'!C370="C",25,"ERROR")))</f>
        <v>ERROR</v>
      </c>
    </row>
    <row r="373" spans="1:8">
      <c r="A373">
        <f>+MONTH('liq finales'!$D$8)</f>
        <v>3</v>
      </c>
      <c r="B373">
        <f>+IF(YEAR('liq finales'!D371)&lt;YEAR('liq finales'!$D$7),DAYS360('liq finales'!$D$7,'liq finales'!$D$8)+1,DAYS360('liq finales'!D371,'liq finales'!$D$8)+1)</f>
        <v>90</v>
      </c>
      <c r="C373">
        <f>+IF(A373&lt;7,IF(('liq finales'!$D$7)&lt;'liq finales'!D371,DAYS360('liq finales'!D371,'liq finales'!$D$8)+1,DAYS360('liq finales'!$D$7,'liq finales'!$D$8)+1),0)</f>
        <v>90</v>
      </c>
      <c r="D373">
        <f>+IF(A373&gt;6,IF(('liq finales'!$D$7+180)&lt;'liq finales'!D371,DAYS360('liq finales'!D371,'liq finales'!$D$8),DAYS360('liq finales'!$D$7+180,'liq finales'!$D$8)),0)</f>
        <v>0</v>
      </c>
      <c r="E373">
        <f t="shared" si="5"/>
        <v>90</v>
      </c>
      <c r="F373" s="5" t="str">
        <f>+IF('liq finales'!C371="D",(0.81-$F$10/100),IF('liq finales'!C371="E",0.83,IF('liq finales'!C371="C",0.82,"ERROR")))</f>
        <v>ERROR</v>
      </c>
      <c r="G373" t="str">
        <f>+IF('liq finales'!C371="D",42,IF('liq finales'!C371="E",VLOOKUP('liq finales'!F371,TABLAS!$A$4:$C$54,2,FALSE),IF('liq finales'!C371="C",VLOOKUP('liq finales'!F371,TABLAS!$A$4:$C$54,3,FALSE),"ERROR")))</f>
        <v>ERROR</v>
      </c>
      <c r="H373" s="59" t="str">
        <f>+IF('liq finales'!C371="D",30,IF('liq finales'!C371="E",25,IF('liq finales'!C371="C",25,"ERROR")))</f>
        <v>ERROR</v>
      </c>
    </row>
    <row r="374" spans="1:8">
      <c r="A374">
        <f>+MONTH('liq finales'!$D$8)</f>
        <v>3</v>
      </c>
      <c r="B374">
        <f>+IF(YEAR('liq finales'!D372)&lt;YEAR('liq finales'!$D$7),DAYS360('liq finales'!$D$7,'liq finales'!$D$8)+1,DAYS360('liq finales'!D372,'liq finales'!$D$8)+1)</f>
        <v>90</v>
      </c>
      <c r="C374">
        <f>+IF(A374&lt;7,IF(('liq finales'!$D$7)&lt;'liq finales'!D372,DAYS360('liq finales'!D372,'liq finales'!$D$8)+1,DAYS360('liq finales'!$D$7,'liq finales'!$D$8)+1),0)</f>
        <v>90</v>
      </c>
      <c r="D374">
        <f>+IF(A374&gt;6,IF(('liq finales'!$D$7+180)&lt;'liq finales'!D372,DAYS360('liq finales'!D372,'liq finales'!$D$8),DAYS360('liq finales'!$D$7+180,'liq finales'!$D$8)),0)</f>
        <v>0</v>
      </c>
      <c r="E374">
        <f t="shared" si="5"/>
        <v>90</v>
      </c>
      <c r="F374" s="5" t="str">
        <f>+IF('liq finales'!C372="D",(0.81-$F$10/100),IF('liq finales'!C372="E",0.83,IF('liq finales'!C372="C",0.82,"ERROR")))</f>
        <v>ERROR</v>
      </c>
      <c r="G374" t="str">
        <f>+IF('liq finales'!C372="D",42,IF('liq finales'!C372="E",VLOOKUP('liq finales'!F372,TABLAS!$A$4:$C$54,2,FALSE),IF('liq finales'!C372="C",VLOOKUP('liq finales'!F372,TABLAS!$A$4:$C$54,3,FALSE),"ERROR")))</f>
        <v>ERROR</v>
      </c>
      <c r="H374" s="59" t="str">
        <f>+IF('liq finales'!C372="D",30,IF('liq finales'!C372="E",25,IF('liq finales'!C372="C",25,"ERROR")))</f>
        <v>ERROR</v>
      </c>
    </row>
    <row r="375" spans="1:8">
      <c r="A375">
        <f>+MONTH('liq finales'!$D$8)</f>
        <v>3</v>
      </c>
      <c r="B375">
        <f>+IF(YEAR('liq finales'!D373)&lt;YEAR('liq finales'!$D$7),DAYS360('liq finales'!$D$7,'liq finales'!$D$8)+1,DAYS360('liq finales'!D373,'liq finales'!$D$8)+1)</f>
        <v>90</v>
      </c>
      <c r="C375">
        <f>+IF(A375&lt;7,IF(('liq finales'!$D$7)&lt;'liq finales'!D373,DAYS360('liq finales'!D373,'liq finales'!$D$8)+1,DAYS360('liq finales'!$D$7,'liq finales'!$D$8)+1),0)</f>
        <v>90</v>
      </c>
      <c r="D375">
        <f>+IF(A375&gt;6,IF(('liq finales'!$D$7+180)&lt;'liq finales'!D373,DAYS360('liq finales'!D373,'liq finales'!$D$8),DAYS360('liq finales'!$D$7+180,'liq finales'!$D$8)),0)</f>
        <v>0</v>
      </c>
      <c r="E375">
        <f t="shared" si="5"/>
        <v>90</v>
      </c>
      <c r="F375" s="5" t="str">
        <f>+IF('liq finales'!C373="D",(0.81-$F$10/100),IF('liq finales'!C373="E",0.83,IF('liq finales'!C373="C",0.82,"ERROR")))</f>
        <v>ERROR</v>
      </c>
      <c r="G375" t="str">
        <f>+IF('liq finales'!C373="D",42,IF('liq finales'!C373="E",VLOOKUP('liq finales'!F373,TABLAS!$A$4:$C$54,2,FALSE),IF('liq finales'!C373="C",VLOOKUP('liq finales'!F373,TABLAS!$A$4:$C$54,3,FALSE),"ERROR")))</f>
        <v>ERROR</v>
      </c>
      <c r="H375" s="59" t="str">
        <f>+IF('liq finales'!C373="D",30,IF('liq finales'!C373="E",25,IF('liq finales'!C373="C",25,"ERROR")))</f>
        <v>ERROR</v>
      </c>
    </row>
    <row r="376" spans="1:8">
      <c r="A376">
        <f>+MONTH('liq finales'!$D$8)</f>
        <v>3</v>
      </c>
      <c r="B376">
        <f>+IF(YEAR('liq finales'!D374)&lt;YEAR('liq finales'!$D$7),DAYS360('liq finales'!$D$7,'liq finales'!$D$8)+1,DAYS360('liq finales'!D374,'liq finales'!$D$8)+1)</f>
        <v>90</v>
      </c>
      <c r="C376">
        <f>+IF(A376&lt;7,IF(('liq finales'!$D$7)&lt;'liq finales'!D374,DAYS360('liq finales'!D374,'liq finales'!$D$8)+1,DAYS360('liq finales'!$D$7,'liq finales'!$D$8)+1),0)</f>
        <v>90</v>
      </c>
      <c r="D376">
        <f>+IF(A376&gt;6,IF(('liq finales'!$D$7+180)&lt;'liq finales'!D374,DAYS360('liq finales'!D374,'liq finales'!$D$8),DAYS360('liq finales'!$D$7+180,'liq finales'!$D$8)),0)</f>
        <v>0</v>
      </c>
      <c r="E376">
        <f t="shared" si="5"/>
        <v>90</v>
      </c>
      <c r="F376" s="5" t="str">
        <f>+IF('liq finales'!C374="D",(0.81-$F$10/100),IF('liq finales'!C374="E",0.83,IF('liq finales'!C374="C",0.82,"ERROR")))</f>
        <v>ERROR</v>
      </c>
      <c r="G376" t="str">
        <f>+IF('liq finales'!C374="D",42,IF('liq finales'!C374="E",VLOOKUP('liq finales'!F374,TABLAS!$A$4:$C$54,2,FALSE),IF('liq finales'!C374="C",VLOOKUP('liq finales'!F374,TABLAS!$A$4:$C$54,3,FALSE),"ERROR")))</f>
        <v>ERROR</v>
      </c>
      <c r="H376" s="59" t="str">
        <f>+IF('liq finales'!C374="D",30,IF('liq finales'!C374="E",25,IF('liq finales'!C374="C",25,"ERROR")))</f>
        <v>ERROR</v>
      </c>
    </row>
    <row r="377" spans="1:8">
      <c r="A377">
        <f>+MONTH('liq finales'!$D$8)</f>
        <v>3</v>
      </c>
      <c r="B377">
        <f>+IF(YEAR('liq finales'!D375)&lt;YEAR('liq finales'!$D$7),DAYS360('liq finales'!$D$7,'liq finales'!$D$8)+1,DAYS360('liq finales'!D375,'liq finales'!$D$8)+1)</f>
        <v>90</v>
      </c>
      <c r="C377">
        <f>+IF(A377&lt;7,IF(('liq finales'!$D$7)&lt;'liq finales'!D375,DAYS360('liq finales'!D375,'liq finales'!$D$8)+1,DAYS360('liq finales'!$D$7,'liq finales'!$D$8)+1),0)</f>
        <v>90</v>
      </c>
      <c r="D377">
        <f>+IF(A377&gt;6,IF(('liq finales'!$D$7+180)&lt;'liq finales'!D375,DAYS360('liq finales'!D375,'liq finales'!$D$8),DAYS360('liq finales'!$D$7+180,'liq finales'!$D$8)),0)</f>
        <v>0</v>
      </c>
      <c r="E377">
        <f t="shared" si="5"/>
        <v>90</v>
      </c>
      <c r="F377" s="5" t="str">
        <f>+IF('liq finales'!C375="D",(0.81-$F$10/100),IF('liq finales'!C375="E",0.83,IF('liq finales'!C375="C",0.82,"ERROR")))</f>
        <v>ERROR</v>
      </c>
      <c r="G377" t="str">
        <f>+IF('liq finales'!C375="D",42,IF('liq finales'!C375="E",VLOOKUP('liq finales'!F375,TABLAS!$A$4:$C$54,2,FALSE),IF('liq finales'!C375="C",VLOOKUP('liq finales'!F375,TABLAS!$A$4:$C$54,3,FALSE),"ERROR")))</f>
        <v>ERROR</v>
      </c>
      <c r="H377" s="59" t="str">
        <f>+IF('liq finales'!C375="D",30,IF('liq finales'!C375="E",25,IF('liq finales'!C375="C",25,"ERROR")))</f>
        <v>ERROR</v>
      </c>
    </row>
    <row r="378" spans="1:8">
      <c r="A378">
        <f>+MONTH('liq finales'!$D$8)</f>
        <v>3</v>
      </c>
      <c r="B378">
        <f>+IF(YEAR('liq finales'!D376)&lt;YEAR('liq finales'!$D$7),DAYS360('liq finales'!$D$7,'liq finales'!$D$8)+1,DAYS360('liq finales'!D376,'liq finales'!$D$8)+1)</f>
        <v>90</v>
      </c>
      <c r="C378">
        <f>+IF(A378&lt;7,IF(('liq finales'!$D$7)&lt;'liq finales'!D376,DAYS360('liq finales'!D376,'liq finales'!$D$8)+1,DAYS360('liq finales'!$D$7,'liq finales'!$D$8)+1),0)</f>
        <v>90</v>
      </c>
      <c r="D378">
        <f>+IF(A378&gt;6,IF(('liq finales'!$D$7+180)&lt;'liq finales'!D376,DAYS360('liq finales'!D376,'liq finales'!$D$8),DAYS360('liq finales'!$D$7+180,'liq finales'!$D$8)),0)</f>
        <v>0</v>
      </c>
      <c r="E378">
        <f t="shared" si="5"/>
        <v>90</v>
      </c>
      <c r="F378" s="5" t="str">
        <f>+IF('liq finales'!C376="D",(0.81-$F$10/100),IF('liq finales'!C376="E",0.83,IF('liq finales'!C376="C",0.82,"ERROR")))</f>
        <v>ERROR</v>
      </c>
      <c r="G378" t="str">
        <f>+IF('liq finales'!C376="D",42,IF('liq finales'!C376="E",VLOOKUP('liq finales'!F376,TABLAS!$A$4:$C$54,2,FALSE),IF('liq finales'!C376="C",VLOOKUP('liq finales'!F376,TABLAS!$A$4:$C$54,3,FALSE),"ERROR")))</f>
        <v>ERROR</v>
      </c>
      <c r="H378" s="59" t="str">
        <f>+IF('liq finales'!C376="D",30,IF('liq finales'!C376="E",25,IF('liq finales'!C376="C",25,"ERROR")))</f>
        <v>ERROR</v>
      </c>
    </row>
    <row r="379" spans="1:8">
      <c r="A379">
        <f>+MONTH('liq finales'!$D$8)</f>
        <v>3</v>
      </c>
      <c r="B379">
        <f>+IF(YEAR('liq finales'!D377)&lt;YEAR('liq finales'!$D$7),DAYS360('liq finales'!$D$7,'liq finales'!$D$8)+1,DAYS360('liq finales'!D377,'liq finales'!$D$8)+1)</f>
        <v>90</v>
      </c>
      <c r="C379">
        <f>+IF(A379&lt;7,IF(('liq finales'!$D$7)&lt;'liq finales'!D377,DAYS360('liq finales'!D377,'liq finales'!$D$8)+1,DAYS360('liq finales'!$D$7,'liq finales'!$D$8)+1),0)</f>
        <v>90</v>
      </c>
      <c r="D379">
        <f>+IF(A379&gt;6,IF(('liq finales'!$D$7+180)&lt;'liq finales'!D377,DAYS360('liq finales'!D377,'liq finales'!$D$8),DAYS360('liq finales'!$D$7+180,'liq finales'!$D$8)),0)</f>
        <v>0</v>
      </c>
      <c r="E379">
        <f t="shared" si="5"/>
        <v>90</v>
      </c>
      <c r="F379" s="5" t="str">
        <f>+IF('liq finales'!C377="D",(0.81-$F$10/100),IF('liq finales'!C377="E",0.83,IF('liq finales'!C377="C",0.82,"ERROR")))</f>
        <v>ERROR</v>
      </c>
      <c r="G379" t="str">
        <f>+IF('liq finales'!C377="D",42,IF('liq finales'!C377="E",VLOOKUP('liq finales'!F377,TABLAS!$A$4:$C$54,2,FALSE),IF('liq finales'!C377="C",VLOOKUP('liq finales'!F377,TABLAS!$A$4:$C$54,3,FALSE),"ERROR")))</f>
        <v>ERROR</v>
      </c>
      <c r="H379" s="59" t="str">
        <f>+IF('liq finales'!C377="D",30,IF('liq finales'!C377="E",25,IF('liq finales'!C377="C",25,"ERROR")))</f>
        <v>ERROR</v>
      </c>
    </row>
    <row r="380" spans="1:8">
      <c r="A380">
        <f>+MONTH('liq finales'!$D$8)</f>
        <v>3</v>
      </c>
      <c r="B380">
        <f>+IF(YEAR('liq finales'!D378)&lt;YEAR('liq finales'!$D$7),DAYS360('liq finales'!$D$7,'liq finales'!$D$8)+1,DAYS360('liq finales'!D378,'liq finales'!$D$8)+1)</f>
        <v>90</v>
      </c>
      <c r="C380">
        <f>+IF(A380&lt;7,IF(('liq finales'!$D$7)&lt;'liq finales'!D378,DAYS360('liq finales'!D378,'liq finales'!$D$8)+1,DAYS360('liq finales'!$D$7,'liq finales'!$D$8)+1),0)</f>
        <v>90</v>
      </c>
      <c r="D380">
        <f>+IF(A380&gt;6,IF(('liq finales'!$D$7+180)&lt;'liq finales'!D378,DAYS360('liq finales'!D378,'liq finales'!$D$8),DAYS360('liq finales'!$D$7+180,'liq finales'!$D$8)),0)</f>
        <v>0</v>
      </c>
      <c r="E380">
        <f t="shared" si="5"/>
        <v>90</v>
      </c>
      <c r="F380" s="5" t="str">
        <f>+IF('liq finales'!C378="D",(0.81-$F$10/100),IF('liq finales'!C378="E",0.83,IF('liq finales'!C378="C",0.82,"ERROR")))</f>
        <v>ERROR</v>
      </c>
      <c r="G380" t="str">
        <f>+IF('liq finales'!C378="D",42,IF('liq finales'!C378="E",VLOOKUP('liq finales'!F378,TABLAS!$A$4:$C$54,2,FALSE),IF('liq finales'!C378="C",VLOOKUP('liq finales'!F378,TABLAS!$A$4:$C$54,3,FALSE),"ERROR")))</f>
        <v>ERROR</v>
      </c>
      <c r="H380" s="59" t="str">
        <f>+IF('liq finales'!C378="D",30,IF('liq finales'!C378="E",25,IF('liq finales'!C378="C",25,"ERROR")))</f>
        <v>ERROR</v>
      </c>
    </row>
    <row r="381" spans="1:8">
      <c r="A381">
        <f>+MONTH('liq finales'!$D$8)</f>
        <v>3</v>
      </c>
      <c r="B381">
        <f>+IF(YEAR('liq finales'!D379)&lt;YEAR('liq finales'!$D$7),DAYS360('liq finales'!$D$7,'liq finales'!$D$8)+1,DAYS360('liq finales'!D379,'liq finales'!$D$8)+1)</f>
        <v>90</v>
      </c>
      <c r="C381">
        <f>+IF(A381&lt;7,IF(('liq finales'!$D$7)&lt;'liq finales'!D379,DAYS360('liq finales'!D379,'liq finales'!$D$8)+1,DAYS360('liq finales'!$D$7,'liq finales'!$D$8)+1),0)</f>
        <v>90</v>
      </c>
      <c r="D381">
        <f>+IF(A381&gt;6,IF(('liq finales'!$D$7+180)&lt;'liq finales'!D379,DAYS360('liq finales'!D379,'liq finales'!$D$8),DAYS360('liq finales'!$D$7+180,'liq finales'!$D$8)),0)</f>
        <v>0</v>
      </c>
      <c r="E381">
        <f t="shared" si="5"/>
        <v>90</v>
      </c>
      <c r="F381" s="5" t="str">
        <f>+IF('liq finales'!C379="D",(0.81-$F$10/100),IF('liq finales'!C379="E",0.83,IF('liq finales'!C379="C",0.82,"ERROR")))</f>
        <v>ERROR</v>
      </c>
      <c r="G381" t="str">
        <f>+IF('liq finales'!C379="D",42,IF('liq finales'!C379="E",VLOOKUP('liq finales'!F379,TABLAS!$A$4:$C$54,2,FALSE),IF('liq finales'!C379="C",VLOOKUP('liq finales'!F379,TABLAS!$A$4:$C$54,3,FALSE),"ERROR")))</f>
        <v>ERROR</v>
      </c>
      <c r="H381" s="59" t="str">
        <f>+IF('liq finales'!C379="D",30,IF('liq finales'!C379="E",25,IF('liq finales'!C379="C",25,"ERROR")))</f>
        <v>ERROR</v>
      </c>
    </row>
    <row r="382" spans="1:8">
      <c r="A382">
        <f>+MONTH('liq finales'!$D$8)</f>
        <v>3</v>
      </c>
      <c r="B382">
        <f>+IF(YEAR('liq finales'!D380)&lt;YEAR('liq finales'!$D$7),DAYS360('liq finales'!$D$7,'liq finales'!$D$8)+1,DAYS360('liq finales'!D380,'liq finales'!$D$8)+1)</f>
        <v>90</v>
      </c>
      <c r="C382">
        <f>+IF(A382&lt;7,IF(('liq finales'!$D$7)&lt;'liq finales'!D380,DAYS360('liq finales'!D380,'liq finales'!$D$8)+1,DAYS360('liq finales'!$D$7,'liq finales'!$D$8)+1),0)</f>
        <v>90</v>
      </c>
      <c r="D382">
        <f>+IF(A382&gt;6,IF(('liq finales'!$D$7+180)&lt;'liq finales'!D380,DAYS360('liq finales'!D380,'liq finales'!$D$8),DAYS360('liq finales'!$D$7+180,'liq finales'!$D$8)),0)</f>
        <v>0</v>
      </c>
      <c r="E382">
        <f t="shared" si="5"/>
        <v>90</v>
      </c>
      <c r="F382" s="5" t="str">
        <f>+IF('liq finales'!C380="D",(0.81-$F$10/100),IF('liq finales'!C380="E",0.83,IF('liq finales'!C380="C",0.82,"ERROR")))</f>
        <v>ERROR</v>
      </c>
      <c r="G382" t="str">
        <f>+IF('liq finales'!C380="D",42,IF('liq finales'!C380="E",VLOOKUP('liq finales'!F380,TABLAS!$A$4:$C$54,2,FALSE),IF('liq finales'!C380="C",VLOOKUP('liq finales'!F380,TABLAS!$A$4:$C$54,3,FALSE),"ERROR")))</f>
        <v>ERROR</v>
      </c>
      <c r="H382" s="59" t="str">
        <f>+IF('liq finales'!C380="D",30,IF('liq finales'!C380="E",25,IF('liq finales'!C380="C",25,"ERROR")))</f>
        <v>ERROR</v>
      </c>
    </row>
    <row r="383" spans="1:8">
      <c r="A383">
        <f>+MONTH('liq finales'!$D$8)</f>
        <v>3</v>
      </c>
      <c r="B383">
        <f>+IF(YEAR('liq finales'!D381)&lt;YEAR('liq finales'!$D$7),DAYS360('liq finales'!$D$7,'liq finales'!$D$8)+1,DAYS360('liq finales'!D381,'liq finales'!$D$8)+1)</f>
        <v>90</v>
      </c>
      <c r="C383">
        <f>+IF(A383&lt;7,IF(('liq finales'!$D$7)&lt;'liq finales'!D381,DAYS360('liq finales'!D381,'liq finales'!$D$8)+1,DAYS360('liq finales'!$D$7,'liq finales'!$D$8)+1),0)</f>
        <v>90</v>
      </c>
      <c r="D383">
        <f>+IF(A383&gt;6,IF(('liq finales'!$D$7+180)&lt;'liq finales'!D381,DAYS360('liq finales'!D381,'liq finales'!$D$8),DAYS360('liq finales'!$D$7+180,'liq finales'!$D$8)),0)</f>
        <v>0</v>
      </c>
      <c r="E383">
        <f t="shared" si="5"/>
        <v>90</v>
      </c>
      <c r="F383" s="5" t="str">
        <f>+IF('liq finales'!C381="D",(0.81-$F$10/100),IF('liq finales'!C381="E",0.83,IF('liq finales'!C381="C",0.82,"ERROR")))</f>
        <v>ERROR</v>
      </c>
      <c r="G383" t="str">
        <f>+IF('liq finales'!C381="D",42,IF('liq finales'!C381="E",VLOOKUP('liq finales'!F381,TABLAS!$A$4:$C$54,2,FALSE),IF('liq finales'!C381="C",VLOOKUP('liq finales'!F381,TABLAS!$A$4:$C$54,3,FALSE),"ERROR")))</f>
        <v>ERROR</v>
      </c>
      <c r="H383" s="59" t="str">
        <f>+IF('liq finales'!C381="D",30,IF('liq finales'!C381="E",25,IF('liq finales'!C381="C",25,"ERROR")))</f>
        <v>ERROR</v>
      </c>
    </row>
    <row r="384" spans="1:8">
      <c r="A384">
        <f>+MONTH('liq finales'!$D$8)</f>
        <v>3</v>
      </c>
      <c r="B384">
        <f>+IF(YEAR('liq finales'!D382)&lt;YEAR('liq finales'!$D$7),DAYS360('liq finales'!$D$7,'liq finales'!$D$8)+1,DAYS360('liq finales'!D382,'liq finales'!$D$8)+1)</f>
        <v>90</v>
      </c>
      <c r="C384">
        <f>+IF(A384&lt;7,IF(('liq finales'!$D$7)&lt;'liq finales'!D382,DAYS360('liq finales'!D382,'liq finales'!$D$8)+1,DAYS360('liq finales'!$D$7,'liq finales'!$D$8)+1),0)</f>
        <v>90</v>
      </c>
      <c r="D384">
        <f>+IF(A384&gt;6,IF(('liq finales'!$D$7+180)&lt;'liq finales'!D382,DAYS360('liq finales'!D382,'liq finales'!$D$8),DAYS360('liq finales'!$D$7+180,'liq finales'!$D$8)),0)</f>
        <v>0</v>
      </c>
      <c r="E384">
        <f t="shared" si="5"/>
        <v>90</v>
      </c>
      <c r="F384" s="5" t="str">
        <f>+IF('liq finales'!C382="D",(0.81-$F$10/100),IF('liq finales'!C382="E",0.83,IF('liq finales'!C382="C",0.82,"ERROR")))</f>
        <v>ERROR</v>
      </c>
      <c r="G384" t="str">
        <f>+IF('liq finales'!C382="D",42,IF('liq finales'!C382="E",VLOOKUP('liq finales'!F382,TABLAS!$A$4:$C$54,2,FALSE),IF('liq finales'!C382="C",VLOOKUP('liq finales'!F382,TABLAS!$A$4:$C$54,3,FALSE),"ERROR")))</f>
        <v>ERROR</v>
      </c>
      <c r="H384" s="59" t="str">
        <f>+IF('liq finales'!C382="D",30,IF('liq finales'!C382="E",25,IF('liq finales'!C382="C",25,"ERROR")))</f>
        <v>ERROR</v>
      </c>
    </row>
    <row r="385" spans="1:8">
      <c r="A385">
        <f>+MONTH('liq finales'!$D$8)</f>
        <v>3</v>
      </c>
      <c r="B385">
        <f>+IF(YEAR('liq finales'!D383)&lt;YEAR('liq finales'!$D$7),DAYS360('liq finales'!$D$7,'liq finales'!$D$8)+1,DAYS360('liq finales'!D383,'liq finales'!$D$8)+1)</f>
        <v>90</v>
      </c>
      <c r="C385">
        <f>+IF(A385&lt;7,IF(('liq finales'!$D$7)&lt;'liq finales'!D383,DAYS360('liq finales'!D383,'liq finales'!$D$8)+1,DAYS360('liq finales'!$D$7,'liq finales'!$D$8)+1),0)</f>
        <v>90</v>
      </c>
      <c r="D385">
        <f>+IF(A385&gt;6,IF(('liq finales'!$D$7+180)&lt;'liq finales'!D383,DAYS360('liq finales'!D383,'liq finales'!$D$8),DAYS360('liq finales'!$D$7+180,'liq finales'!$D$8)),0)</f>
        <v>0</v>
      </c>
      <c r="E385">
        <f t="shared" si="5"/>
        <v>90</v>
      </c>
      <c r="F385" s="5" t="str">
        <f>+IF('liq finales'!C383="D",(0.81-$F$10/100),IF('liq finales'!C383="E",0.83,IF('liq finales'!C383="C",0.82,"ERROR")))</f>
        <v>ERROR</v>
      </c>
      <c r="G385" t="str">
        <f>+IF('liq finales'!C383="D",42,IF('liq finales'!C383="E",VLOOKUP('liq finales'!F383,TABLAS!$A$4:$C$54,2,FALSE),IF('liq finales'!C383="C",VLOOKUP('liq finales'!F383,TABLAS!$A$4:$C$54,3,FALSE),"ERROR")))</f>
        <v>ERROR</v>
      </c>
      <c r="H385" s="59" t="str">
        <f>+IF('liq finales'!C383="D",30,IF('liq finales'!C383="E",25,IF('liq finales'!C383="C",25,"ERROR")))</f>
        <v>ERROR</v>
      </c>
    </row>
    <row r="386" spans="1:8">
      <c r="A386">
        <f>+MONTH('liq finales'!$D$8)</f>
        <v>3</v>
      </c>
      <c r="B386">
        <f>+IF(YEAR('liq finales'!D384)&lt;YEAR('liq finales'!$D$7),DAYS360('liq finales'!$D$7,'liq finales'!$D$8)+1,DAYS360('liq finales'!D384,'liq finales'!$D$8)+1)</f>
        <v>90</v>
      </c>
      <c r="C386">
        <f>+IF(A386&lt;7,IF(('liq finales'!$D$7)&lt;'liq finales'!D384,DAYS360('liq finales'!D384,'liq finales'!$D$8)+1,DAYS360('liq finales'!$D$7,'liq finales'!$D$8)+1),0)</f>
        <v>90</v>
      </c>
      <c r="D386">
        <f>+IF(A386&gt;6,IF(('liq finales'!$D$7+180)&lt;'liq finales'!D384,DAYS360('liq finales'!D384,'liq finales'!$D$8),DAYS360('liq finales'!$D$7+180,'liq finales'!$D$8)),0)</f>
        <v>0</v>
      </c>
      <c r="E386">
        <f t="shared" si="5"/>
        <v>90</v>
      </c>
      <c r="F386" s="5" t="str">
        <f>+IF('liq finales'!C384="D",(0.81-$F$10/100),IF('liq finales'!C384="E",0.83,IF('liq finales'!C384="C",0.82,"ERROR")))</f>
        <v>ERROR</v>
      </c>
      <c r="G386" t="str">
        <f>+IF('liq finales'!C384="D",42,IF('liq finales'!C384="E",VLOOKUP('liq finales'!F384,TABLAS!$A$4:$C$54,2,FALSE),IF('liq finales'!C384="C",VLOOKUP('liq finales'!F384,TABLAS!$A$4:$C$54,3,FALSE),"ERROR")))</f>
        <v>ERROR</v>
      </c>
      <c r="H386" s="59" t="str">
        <f>+IF('liq finales'!C384="D",30,IF('liq finales'!C384="E",25,IF('liq finales'!C384="C",25,"ERROR")))</f>
        <v>ERROR</v>
      </c>
    </row>
    <row r="387" spans="1:8">
      <c r="A387">
        <f>+MONTH('liq finales'!$D$8)</f>
        <v>3</v>
      </c>
      <c r="B387">
        <f>+IF(YEAR('liq finales'!D385)&lt;YEAR('liq finales'!$D$7),DAYS360('liq finales'!$D$7,'liq finales'!$D$8)+1,DAYS360('liq finales'!D385,'liq finales'!$D$8)+1)</f>
        <v>90</v>
      </c>
      <c r="C387">
        <f>+IF(A387&lt;7,IF(('liq finales'!$D$7)&lt;'liq finales'!D385,DAYS360('liq finales'!D385,'liq finales'!$D$8)+1,DAYS360('liq finales'!$D$7,'liq finales'!$D$8)+1),0)</f>
        <v>90</v>
      </c>
      <c r="D387">
        <f>+IF(A387&gt;6,IF(('liq finales'!$D$7+180)&lt;'liq finales'!D385,DAYS360('liq finales'!D385,'liq finales'!$D$8),DAYS360('liq finales'!$D$7+180,'liq finales'!$D$8)),0)</f>
        <v>0</v>
      </c>
      <c r="E387">
        <f t="shared" si="5"/>
        <v>90</v>
      </c>
      <c r="F387" s="5" t="str">
        <f>+IF('liq finales'!C385="D",(0.81-$F$10/100),IF('liq finales'!C385="E",0.83,IF('liq finales'!C385="C",0.82,"ERROR")))</f>
        <v>ERROR</v>
      </c>
      <c r="G387" t="str">
        <f>+IF('liq finales'!C385="D",42,IF('liq finales'!C385="E",VLOOKUP('liq finales'!F385,TABLAS!$A$4:$C$54,2,FALSE),IF('liq finales'!C385="C",VLOOKUP('liq finales'!F385,TABLAS!$A$4:$C$54,3,FALSE),"ERROR")))</f>
        <v>ERROR</v>
      </c>
      <c r="H387" s="59" t="str">
        <f>+IF('liq finales'!C385="D",30,IF('liq finales'!C385="E",25,IF('liq finales'!C385="C",25,"ERROR")))</f>
        <v>ERROR</v>
      </c>
    </row>
    <row r="388" spans="1:8">
      <c r="A388">
        <f>+MONTH('liq finales'!$D$8)</f>
        <v>3</v>
      </c>
      <c r="B388">
        <f>+IF(YEAR('liq finales'!D386)&lt;YEAR('liq finales'!$D$7),DAYS360('liq finales'!$D$7,'liq finales'!$D$8)+1,DAYS360('liq finales'!D386,'liq finales'!$D$8)+1)</f>
        <v>90</v>
      </c>
      <c r="C388">
        <f>+IF(A388&lt;7,IF(('liq finales'!$D$7)&lt;'liq finales'!D386,DAYS360('liq finales'!D386,'liq finales'!$D$8)+1,DAYS360('liq finales'!$D$7,'liq finales'!$D$8)+1),0)</f>
        <v>90</v>
      </c>
      <c r="D388">
        <f>+IF(A388&gt;6,IF(('liq finales'!$D$7+180)&lt;'liq finales'!D386,DAYS360('liq finales'!D386,'liq finales'!$D$8),DAYS360('liq finales'!$D$7+180,'liq finales'!$D$8)),0)</f>
        <v>0</v>
      </c>
      <c r="E388">
        <f t="shared" si="5"/>
        <v>90</v>
      </c>
      <c r="F388" s="5" t="str">
        <f>+IF('liq finales'!C386="D",(0.81-$F$10/100),IF('liq finales'!C386="E",0.83,IF('liq finales'!C386="C",0.82,"ERROR")))</f>
        <v>ERROR</v>
      </c>
      <c r="G388" t="str">
        <f>+IF('liq finales'!C386="D",42,IF('liq finales'!C386="E",VLOOKUP('liq finales'!F386,TABLAS!$A$4:$C$54,2,FALSE),IF('liq finales'!C386="C",VLOOKUP('liq finales'!F386,TABLAS!$A$4:$C$54,3,FALSE),"ERROR")))</f>
        <v>ERROR</v>
      </c>
      <c r="H388" s="59" t="str">
        <f>+IF('liq finales'!C386="D",30,IF('liq finales'!C386="E",25,IF('liq finales'!C386="C",25,"ERROR")))</f>
        <v>ERROR</v>
      </c>
    </row>
    <row r="389" spans="1:8">
      <c r="A389">
        <f>+MONTH('liq finales'!$D$8)</f>
        <v>3</v>
      </c>
      <c r="B389">
        <f>+IF(YEAR('liq finales'!D387)&lt;YEAR('liq finales'!$D$7),DAYS360('liq finales'!$D$7,'liq finales'!$D$8)+1,DAYS360('liq finales'!D387,'liq finales'!$D$8)+1)</f>
        <v>90</v>
      </c>
      <c r="C389">
        <f>+IF(A389&lt;7,IF(('liq finales'!$D$7)&lt;'liq finales'!D387,DAYS360('liq finales'!D387,'liq finales'!$D$8)+1,DAYS360('liq finales'!$D$7,'liq finales'!$D$8)+1),0)</f>
        <v>90</v>
      </c>
      <c r="D389">
        <f>+IF(A389&gt;6,IF(('liq finales'!$D$7+180)&lt;'liq finales'!D387,DAYS360('liq finales'!D387,'liq finales'!$D$8),DAYS360('liq finales'!$D$7+180,'liq finales'!$D$8)),0)</f>
        <v>0</v>
      </c>
      <c r="E389">
        <f t="shared" si="5"/>
        <v>90</v>
      </c>
      <c r="F389" s="5" t="str">
        <f>+IF('liq finales'!C387="D",(0.81-$F$10/100),IF('liq finales'!C387="E",0.83,IF('liq finales'!C387="C",0.82,"ERROR")))</f>
        <v>ERROR</v>
      </c>
      <c r="G389" t="str">
        <f>+IF('liq finales'!C387="D",42,IF('liq finales'!C387="E",VLOOKUP('liq finales'!F387,TABLAS!$A$4:$C$54,2,FALSE),IF('liq finales'!C387="C",VLOOKUP('liq finales'!F387,TABLAS!$A$4:$C$54,3,FALSE),"ERROR")))</f>
        <v>ERROR</v>
      </c>
      <c r="H389" s="59" t="str">
        <f>+IF('liq finales'!C387="D",30,IF('liq finales'!C387="E",25,IF('liq finales'!C387="C",25,"ERROR")))</f>
        <v>ERROR</v>
      </c>
    </row>
    <row r="390" spans="1:8">
      <c r="A390">
        <f>+MONTH('liq finales'!$D$8)</f>
        <v>3</v>
      </c>
      <c r="B390">
        <f>+IF(YEAR('liq finales'!D388)&lt;YEAR('liq finales'!$D$7),DAYS360('liq finales'!$D$7,'liq finales'!$D$8)+1,DAYS360('liq finales'!D388,'liq finales'!$D$8)+1)</f>
        <v>90</v>
      </c>
      <c r="C390">
        <f>+IF(A390&lt;7,IF(('liq finales'!$D$7)&lt;'liq finales'!D388,DAYS360('liq finales'!D388,'liq finales'!$D$8)+1,DAYS360('liq finales'!$D$7,'liq finales'!$D$8)+1),0)</f>
        <v>90</v>
      </c>
      <c r="D390">
        <f>+IF(A390&gt;6,IF(('liq finales'!$D$7+180)&lt;'liq finales'!D388,DAYS360('liq finales'!D388,'liq finales'!$D$8),DAYS360('liq finales'!$D$7+180,'liq finales'!$D$8)),0)</f>
        <v>0</v>
      </c>
      <c r="E390">
        <f t="shared" si="5"/>
        <v>90</v>
      </c>
      <c r="F390" s="5" t="str">
        <f>+IF('liq finales'!C388="D",(0.81-$F$10/100),IF('liq finales'!C388="E",0.83,IF('liq finales'!C388="C",0.82,"ERROR")))</f>
        <v>ERROR</v>
      </c>
      <c r="G390" t="str">
        <f>+IF('liq finales'!C388="D",42,IF('liq finales'!C388="E",VLOOKUP('liq finales'!F388,TABLAS!$A$4:$C$54,2,FALSE),IF('liq finales'!C388="C",VLOOKUP('liq finales'!F388,TABLAS!$A$4:$C$54,3,FALSE),"ERROR")))</f>
        <v>ERROR</v>
      </c>
      <c r="H390" s="59" t="str">
        <f>+IF('liq finales'!C388="D",30,IF('liq finales'!C388="E",25,IF('liq finales'!C388="C",25,"ERROR")))</f>
        <v>ERROR</v>
      </c>
    </row>
    <row r="391" spans="1:8">
      <c r="A391">
        <f>+MONTH('liq finales'!$D$8)</f>
        <v>3</v>
      </c>
      <c r="B391">
        <f>+IF(YEAR('liq finales'!D389)&lt;YEAR('liq finales'!$D$7),DAYS360('liq finales'!$D$7,'liq finales'!$D$8)+1,DAYS360('liq finales'!D389,'liq finales'!$D$8)+1)</f>
        <v>90</v>
      </c>
      <c r="C391">
        <f>+IF(A391&lt;7,IF(('liq finales'!$D$7)&lt;'liq finales'!D389,DAYS360('liq finales'!D389,'liq finales'!$D$8)+1,DAYS360('liq finales'!$D$7,'liq finales'!$D$8)+1),0)</f>
        <v>90</v>
      </c>
      <c r="D391">
        <f>+IF(A391&gt;6,IF(('liq finales'!$D$7+180)&lt;'liq finales'!D389,DAYS360('liq finales'!D389,'liq finales'!$D$8),DAYS360('liq finales'!$D$7+180,'liq finales'!$D$8)),0)</f>
        <v>0</v>
      </c>
      <c r="E391">
        <f t="shared" si="5"/>
        <v>90</v>
      </c>
      <c r="F391" s="5" t="str">
        <f>+IF('liq finales'!C389="D",(0.81-$F$10/100),IF('liq finales'!C389="E",0.83,IF('liq finales'!C389="C",0.82,"ERROR")))</f>
        <v>ERROR</v>
      </c>
      <c r="G391" t="str">
        <f>+IF('liq finales'!C389="D",42,IF('liq finales'!C389="E",VLOOKUP('liq finales'!F389,TABLAS!$A$4:$C$54,2,FALSE),IF('liq finales'!C389="C",VLOOKUP('liq finales'!F389,TABLAS!$A$4:$C$54,3,FALSE),"ERROR")))</f>
        <v>ERROR</v>
      </c>
      <c r="H391" s="59" t="str">
        <f>+IF('liq finales'!C389="D",30,IF('liq finales'!C389="E",25,IF('liq finales'!C389="C",25,"ERROR")))</f>
        <v>ERROR</v>
      </c>
    </row>
    <row r="392" spans="1:8">
      <c r="A392">
        <f>+MONTH('liq finales'!$D$8)</f>
        <v>3</v>
      </c>
      <c r="B392">
        <f>+IF(YEAR('liq finales'!D390)&lt;YEAR('liq finales'!$D$7),DAYS360('liq finales'!$D$7,'liq finales'!$D$8)+1,DAYS360('liq finales'!D390,'liq finales'!$D$8)+1)</f>
        <v>90</v>
      </c>
      <c r="C392">
        <f>+IF(A392&lt;7,IF(('liq finales'!$D$7)&lt;'liq finales'!D390,DAYS360('liq finales'!D390,'liq finales'!$D$8)+1,DAYS360('liq finales'!$D$7,'liq finales'!$D$8)+1),0)</f>
        <v>90</v>
      </c>
      <c r="D392">
        <f>+IF(A392&gt;6,IF(('liq finales'!$D$7+180)&lt;'liq finales'!D390,DAYS360('liq finales'!D390,'liq finales'!$D$8),DAYS360('liq finales'!$D$7+180,'liq finales'!$D$8)),0)</f>
        <v>0</v>
      </c>
      <c r="E392">
        <f t="shared" si="5"/>
        <v>90</v>
      </c>
      <c r="F392" s="5" t="str">
        <f>+IF('liq finales'!C390="D",(0.81-$F$10/100),IF('liq finales'!C390="E",0.83,IF('liq finales'!C390="C",0.82,"ERROR")))</f>
        <v>ERROR</v>
      </c>
      <c r="G392" t="str">
        <f>+IF('liq finales'!C390="D",42,IF('liq finales'!C390="E",VLOOKUP('liq finales'!F390,TABLAS!$A$4:$C$54,2,FALSE),IF('liq finales'!C390="C",VLOOKUP('liq finales'!F390,TABLAS!$A$4:$C$54,3,FALSE),"ERROR")))</f>
        <v>ERROR</v>
      </c>
      <c r="H392" s="59" t="str">
        <f>+IF('liq finales'!C390="D",30,IF('liq finales'!C390="E",25,IF('liq finales'!C390="C",25,"ERROR")))</f>
        <v>ERROR</v>
      </c>
    </row>
    <row r="393" spans="1:8">
      <c r="A393">
        <f>+MONTH('liq finales'!$D$8)</f>
        <v>3</v>
      </c>
      <c r="B393">
        <f>+IF(YEAR('liq finales'!D391)&lt;YEAR('liq finales'!$D$7),DAYS360('liq finales'!$D$7,'liq finales'!$D$8)+1,DAYS360('liq finales'!D391,'liq finales'!$D$8)+1)</f>
        <v>90</v>
      </c>
      <c r="C393">
        <f>+IF(A393&lt;7,IF(('liq finales'!$D$7)&lt;'liq finales'!D391,DAYS360('liq finales'!D391,'liq finales'!$D$8)+1,DAYS360('liq finales'!$D$7,'liq finales'!$D$8)+1),0)</f>
        <v>90</v>
      </c>
      <c r="D393">
        <f>+IF(A393&gt;6,IF(('liq finales'!$D$7+180)&lt;'liq finales'!D391,DAYS360('liq finales'!D391,'liq finales'!$D$8),DAYS360('liq finales'!$D$7+180,'liq finales'!$D$8)),0)</f>
        <v>0</v>
      </c>
      <c r="E393">
        <f t="shared" si="5"/>
        <v>90</v>
      </c>
      <c r="F393" s="5" t="str">
        <f>+IF('liq finales'!C391="D",(0.81-$F$10/100),IF('liq finales'!C391="E",0.83,IF('liq finales'!C391="C",0.82,"ERROR")))</f>
        <v>ERROR</v>
      </c>
      <c r="G393" t="str">
        <f>+IF('liq finales'!C391="D",42,IF('liq finales'!C391="E",VLOOKUP('liq finales'!F391,TABLAS!$A$4:$C$54,2,FALSE),IF('liq finales'!C391="C",VLOOKUP('liq finales'!F391,TABLAS!$A$4:$C$54,3,FALSE),"ERROR")))</f>
        <v>ERROR</v>
      </c>
      <c r="H393" s="59" t="str">
        <f>+IF('liq finales'!C391="D",30,IF('liq finales'!C391="E",25,IF('liq finales'!C391="C",25,"ERROR")))</f>
        <v>ERROR</v>
      </c>
    </row>
    <row r="394" spans="1:8">
      <c r="A394">
        <f>+MONTH('liq finales'!$D$8)</f>
        <v>3</v>
      </c>
      <c r="B394">
        <f>+IF(YEAR('liq finales'!D392)&lt;YEAR('liq finales'!$D$7),DAYS360('liq finales'!$D$7,'liq finales'!$D$8)+1,DAYS360('liq finales'!D392,'liq finales'!$D$8)+1)</f>
        <v>90</v>
      </c>
      <c r="C394">
        <f>+IF(A394&lt;7,IF(('liq finales'!$D$7)&lt;'liq finales'!D392,DAYS360('liq finales'!D392,'liq finales'!$D$8)+1,DAYS360('liq finales'!$D$7,'liq finales'!$D$8)+1),0)</f>
        <v>90</v>
      </c>
      <c r="D394">
        <f>+IF(A394&gt;6,IF(('liq finales'!$D$7+180)&lt;'liq finales'!D392,DAYS360('liq finales'!D392,'liq finales'!$D$8),DAYS360('liq finales'!$D$7+180,'liq finales'!$D$8)),0)</f>
        <v>0</v>
      </c>
      <c r="E394">
        <f t="shared" si="5"/>
        <v>90</v>
      </c>
      <c r="F394" s="5" t="str">
        <f>+IF('liq finales'!C392="D",(0.81-$F$10/100),IF('liq finales'!C392="E",0.83,IF('liq finales'!C392="C",0.82,"ERROR")))</f>
        <v>ERROR</v>
      </c>
      <c r="G394" t="str">
        <f>+IF('liq finales'!C392="D",42,IF('liq finales'!C392="E",VLOOKUP('liq finales'!F392,TABLAS!$A$4:$C$54,2,FALSE),IF('liq finales'!C392="C",VLOOKUP('liq finales'!F392,TABLAS!$A$4:$C$54,3,FALSE),"ERROR")))</f>
        <v>ERROR</v>
      </c>
      <c r="H394" s="59" t="str">
        <f>+IF('liq finales'!C392="D",30,IF('liq finales'!C392="E",25,IF('liq finales'!C392="C",25,"ERROR")))</f>
        <v>ERROR</v>
      </c>
    </row>
    <row r="395" spans="1:8">
      <c r="A395">
        <f>+MONTH('liq finales'!$D$8)</f>
        <v>3</v>
      </c>
      <c r="B395">
        <f>+IF(YEAR('liq finales'!D393)&lt;YEAR('liq finales'!$D$7),DAYS360('liq finales'!$D$7,'liq finales'!$D$8)+1,DAYS360('liq finales'!D393,'liq finales'!$D$8)+1)</f>
        <v>90</v>
      </c>
      <c r="C395">
        <f>+IF(A395&lt;7,IF(('liq finales'!$D$7)&lt;'liq finales'!D393,DAYS360('liq finales'!D393,'liq finales'!$D$8)+1,DAYS360('liq finales'!$D$7,'liq finales'!$D$8)+1),0)</f>
        <v>90</v>
      </c>
      <c r="D395">
        <f>+IF(A395&gt;6,IF(('liq finales'!$D$7+180)&lt;'liq finales'!D393,DAYS360('liq finales'!D393,'liq finales'!$D$8),DAYS360('liq finales'!$D$7+180,'liq finales'!$D$8)),0)</f>
        <v>0</v>
      </c>
      <c r="E395">
        <f t="shared" si="5"/>
        <v>90</v>
      </c>
      <c r="F395" s="5" t="str">
        <f>+IF('liq finales'!C393="D",(0.81-$F$10/100),IF('liq finales'!C393="E",0.83,IF('liq finales'!C393="C",0.82,"ERROR")))</f>
        <v>ERROR</v>
      </c>
      <c r="G395" t="str">
        <f>+IF('liq finales'!C393="D",42,IF('liq finales'!C393="E",VLOOKUP('liq finales'!F393,TABLAS!$A$4:$C$54,2,FALSE),IF('liq finales'!C393="C",VLOOKUP('liq finales'!F393,TABLAS!$A$4:$C$54,3,FALSE),"ERROR")))</f>
        <v>ERROR</v>
      </c>
      <c r="H395" s="59" t="str">
        <f>+IF('liq finales'!C393="D",30,IF('liq finales'!C393="E",25,IF('liq finales'!C393="C",25,"ERROR")))</f>
        <v>ERROR</v>
      </c>
    </row>
    <row r="396" spans="1:8">
      <c r="A396">
        <f>+MONTH('liq finales'!$D$8)</f>
        <v>3</v>
      </c>
      <c r="B396">
        <f>+IF(YEAR('liq finales'!D394)&lt;YEAR('liq finales'!$D$7),DAYS360('liq finales'!$D$7,'liq finales'!$D$8)+1,DAYS360('liq finales'!D394,'liq finales'!$D$8)+1)</f>
        <v>90</v>
      </c>
      <c r="C396">
        <f>+IF(A396&lt;7,IF(('liq finales'!$D$7)&lt;'liq finales'!D394,DAYS360('liq finales'!D394,'liq finales'!$D$8)+1,DAYS360('liq finales'!$D$7,'liq finales'!$D$8)+1),0)</f>
        <v>90</v>
      </c>
      <c r="D396">
        <f>+IF(A396&gt;6,IF(('liq finales'!$D$7+180)&lt;'liq finales'!D394,DAYS360('liq finales'!D394,'liq finales'!$D$8),DAYS360('liq finales'!$D$7+180,'liq finales'!$D$8)),0)</f>
        <v>0</v>
      </c>
      <c r="E396">
        <f t="shared" si="5"/>
        <v>90</v>
      </c>
      <c r="F396" s="5" t="str">
        <f>+IF('liq finales'!C394="D",(0.81-$F$10/100),IF('liq finales'!C394="E",0.83,IF('liq finales'!C394="C",0.82,"ERROR")))</f>
        <v>ERROR</v>
      </c>
      <c r="G396" t="str">
        <f>+IF('liq finales'!C394="D",42,IF('liq finales'!C394="E",VLOOKUP('liq finales'!F394,TABLAS!$A$4:$C$54,2,FALSE),IF('liq finales'!C394="C",VLOOKUP('liq finales'!F394,TABLAS!$A$4:$C$54,3,FALSE),"ERROR")))</f>
        <v>ERROR</v>
      </c>
      <c r="H396" s="59" t="str">
        <f>+IF('liq finales'!C394="D",30,IF('liq finales'!C394="E",25,IF('liq finales'!C394="C",25,"ERROR")))</f>
        <v>ERROR</v>
      </c>
    </row>
    <row r="397" spans="1:8">
      <c r="A397">
        <f>+MONTH('liq finales'!$D$8)</f>
        <v>3</v>
      </c>
      <c r="B397">
        <f>+IF(YEAR('liq finales'!D395)&lt;YEAR('liq finales'!$D$7),DAYS360('liq finales'!$D$7,'liq finales'!$D$8)+1,DAYS360('liq finales'!D395,'liq finales'!$D$8)+1)</f>
        <v>90</v>
      </c>
      <c r="C397">
        <f>+IF(A397&lt;7,IF(('liq finales'!$D$7)&lt;'liq finales'!D395,DAYS360('liq finales'!D395,'liq finales'!$D$8)+1,DAYS360('liq finales'!$D$7,'liq finales'!$D$8)+1),0)</f>
        <v>90</v>
      </c>
      <c r="D397">
        <f>+IF(A397&gt;6,IF(('liq finales'!$D$7+180)&lt;'liq finales'!D395,DAYS360('liq finales'!D395,'liq finales'!$D$8),DAYS360('liq finales'!$D$7+180,'liq finales'!$D$8)),0)</f>
        <v>0</v>
      </c>
      <c r="E397">
        <f t="shared" ref="E397:E400" si="6">+C397+D397</f>
        <v>90</v>
      </c>
      <c r="F397" s="5" t="str">
        <f>+IF('liq finales'!C395="D",(0.81-$F$10/100),IF('liq finales'!C395="E",0.83,IF('liq finales'!C395="C",0.82,"ERROR")))</f>
        <v>ERROR</v>
      </c>
      <c r="G397" t="str">
        <f>+IF('liq finales'!C395="D",42,IF('liq finales'!C395="E",VLOOKUP('liq finales'!F395,TABLAS!$A$4:$C$54,2,FALSE),IF('liq finales'!C395="C",VLOOKUP('liq finales'!F395,TABLAS!$A$4:$C$54,3,FALSE),"ERROR")))</f>
        <v>ERROR</v>
      </c>
      <c r="H397" s="59" t="str">
        <f>+IF('liq finales'!C395="D",30,IF('liq finales'!C395="E",25,IF('liq finales'!C395="C",25,"ERROR")))</f>
        <v>ERROR</v>
      </c>
    </row>
    <row r="398" spans="1:8">
      <c r="A398">
        <f>+MONTH('liq finales'!$D$8)</f>
        <v>3</v>
      </c>
      <c r="B398">
        <f>+IF(YEAR('liq finales'!D396)&lt;YEAR('liq finales'!$D$7),DAYS360('liq finales'!$D$7,'liq finales'!$D$8)+1,DAYS360('liq finales'!D396,'liq finales'!$D$8)+1)</f>
        <v>90</v>
      </c>
      <c r="C398">
        <f>+IF(A398&lt;7,IF(('liq finales'!$D$7)&lt;'liq finales'!D396,DAYS360('liq finales'!D396,'liq finales'!$D$8)+1,DAYS360('liq finales'!$D$7,'liq finales'!$D$8)+1),0)</f>
        <v>90</v>
      </c>
      <c r="D398">
        <f>+IF(A398&gt;6,IF(('liq finales'!$D$7+180)&lt;'liq finales'!D396,DAYS360('liq finales'!D396,'liq finales'!$D$8),DAYS360('liq finales'!$D$7+180,'liq finales'!$D$8)),0)</f>
        <v>0</v>
      </c>
      <c r="E398">
        <f t="shared" si="6"/>
        <v>90</v>
      </c>
      <c r="F398" s="5" t="str">
        <f>+IF('liq finales'!C396="D",(0.81-$F$10/100),IF('liq finales'!C396="E",0.83,IF('liq finales'!C396="C",0.82,"ERROR")))</f>
        <v>ERROR</v>
      </c>
      <c r="G398" t="str">
        <f>+IF('liq finales'!C396="D",42,IF('liq finales'!C396="E",VLOOKUP('liq finales'!F396,TABLAS!$A$4:$C$54,2,FALSE),IF('liq finales'!C396="C",VLOOKUP('liq finales'!F396,TABLAS!$A$4:$C$54,3,FALSE),"ERROR")))</f>
        <v>ERROR</v>
      </c>
      <c r="H398" s="59" t="str">
        <f>+IF('liq finales'!C396="D",30,IF('liq finales'!C396="E",25,IF('liq finales'!C396="C",25,"ERROR")))</f>
        <v>ERROR</v>
      </c>
    </row>
    <row r="399" spans="1:8">
      <c r="A399">
        <f>+MONTH('liq finales'!$D$8)</f>
        <v>3</v>
      </c>
      <c r="B399">
        <f>+IF(YEAR('liq finales'!D397)&lt;YEAR('liq finales'!$D$7),DAYS360('liq finales'!$D$7,'liq finales'!$D$8)+1,DAYS360('liq finales'!D397,'liq finales'!$D$8)+1)</f>
        <v>90</v>
      </c>
      <c r="C399">
        <f>+IF(A399&lt;7,IF(('liq finales'!$D$7)&lt;'liq finales'!D397,DAYS360('liq finales'!D397,'liq finales'!$D$8)+1,DAYS360('liq finales'!$D$7,'liq finales'!$D$8)+1),0)</f>
        <v>90</v>
      </c>
      <c r="D399">
        <f>+IF(A399&gt;6,IF(('liq finales'!$D$7+180)&lt;'liq finales'!D397,DAYS360('liq finales'!D397,'liq finales'!$D$8),DAYS360('liq finales'!$D$7+180,'liq finales'!$D$8)),0)</f>
        <v>0</v>
      </c>
      <c r="E399">
        <f t="shared" si="6"/>
        <v>90</v>
      </c>
      <c r="F399" s="5" t="str">
        <f>+IF('liq finales'!C397="D",(0.81-$F$10/100),IF('liq finales'!C397="E",0.83,IF('liq finales'!C397="C",0.82,"ERROR")))</f>
        <v>ERROR</v>
      </c>
      <c r="G399" t="str">
        <f>+IF('liq finales'!C397="D",42,IF('liq finales'!C397="E",VLOOKUP('liq finales'!F397,TABLAS!$A$4:$C$54,2,FALSE),IF('liq finales'!C397="C",VLOOKUP('liq finales'!F397,TABLAS!$A$4:$C$54,3,FALSE),"ERROR")))</f>
        <v>ERROR</v>
      </c>
      <c r="H399" s="59" t="str">
        <f>+IF('liq finales'!C397="D",30,IF('liq finales'!C397="E",25,IF('liq finales'!C397="C",25,"ERROR")))</f>
        <v>ERROR</v>
      </c>
    </row>
    <row r="400" spans="1:8">
      <c r="A400">
        <f>+MONTH('liq finales'!$D$8)</f>
        <v>3</v>
      </c>
      <c r="B400">
        <f>+IF(YEAR('liq finales'!D398)&lt;YEAR('liq finales'!$D$7),DAYS360('liq finales'!$D$7,'liq finales'!$D$8)+1,DAYS360('liq finales'!D398,'liq finales'!$D$8)+1)</f>
        <v>90</v>
      </c>
      <c r="C400">
        <f>+IF(A400&lt;7,IF(('liq finales'!$D$7)&lt;'liq finales'!D398,DAYS360('liq finales'!D398,'liq finales'!$D$8)+1,DAYS360('liq finales'!$D$7,'liq finales'!$D$8)+1),0)</f>
        <v>90</v>
      </c>
      <c r="D400">
        <f>+IF(A400&gt;6,IF(('liq finales'!$D$7+180)&lt;'liq finales'!D398,DAYS360('liq finales'!D398,'liq finales'!$D$8),DAYS360('liq finales'!$D$7+180,'liq finales'!$D$8)),0)</f>
        <v>0</v>
      </c>
      <c r="E400">
        <f t="shared" si="6"/>
        <v>90</v>
      </c>
      <c r="F400" s="5" t="str">
        <f>+IF('liq finales'!C398="D",(0.81-$F$10/100),IF('liq finales'!C398="E",0.83,IF('liq finales'!C398="C",0.82,"ERROR")))</f>
        <v>ERROR</v>
      </c>
      <c r="G400" t="str">
        <f>+IF('liq finales'!C398="D",42,IF('liq finales'!C398="E",VLOOKUP('liq finales'!F398,TABLAS!$A$4:$C$54,2,FALSE),IF('liq finales'!C398="C",VLOOKUP('liq finales'!F398,TABLAS!$A$4:$C$54,3,FALSE),"ERROR")))</f>
        <v>ERROR</v>
      </c>
      <c r="H400" s="59" t="str">
        <f>+IF('liq finales'!C398="D",30,IF('liq finales'!C398="E",25,IF('liq finales'!C398="C",25,"ERROR")))</f>
        <v>ERROR</v>
      </c>
    </row>
  </sheetData>
  <phoneticPr fontId="0" type="noConversion"/>
  <pageMargins left="0.75" right="0.75" top="1" bottom="1" header="0" footer="0"/>
  <pageSetup paperSize="9" orientation="portrait" horizontalDpi="4294967292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topLeftCell="A30" workbookViewId="0">
      <selection activeCell="A33" sqref="A33"/>
    </sheetView>
  </sheetViews>
  <sheetFormatPr baseColWidth="10" defaultRowHeight="12.75"/>
  <cols>
    <col min="2" max="2" width="17.28515625" bestFit="1" customWidth="1"/>
  </cols>
  <sheetData>
    <row r="1" spans="1:3">
      <c r="A1" s="56" t="s">
        <v>36</v>
      </c>
    </row>
    <row r="3" spans="1:3">
      <c r="A3" s="58" t="s">
        <v>2</v>
      </c>
      <c r="B3" t="s">
        <v>35</v>
      </c>
      <c r="C3" s="56" t="s">
        <v>37</v>
      </c>
    </row>
    <row r="4" spans="1:3">
      <c r="A4">
        <v>0</v>
      </c>
      <c r="B4">
        <v>14</v>
      </c>
      <c r="C4">
        <v>18</v>
      </c>
    </row>
    <row r="5" spans="1:3">
      <c r="A5">
        <v>1</v>
      </c>
      <c r="B5">
        <v>14</v>
      </c>
      <c r="C5">
        <v>30</v>
      </c>
    </row>
    <row r="6" spans="1:3">
      <c r="A6">
        <v>2</v>
      </c>
      <c r="B6">
        <v>14</v>
      </c>
      <c r="C6">
        <v>30</v>
      </c>
    </row>
    <row r="7" spans="1:3">
      <c r="A7">
        <v>3</v>
      </c>
      <c r="B7">
        <v>14</v>
      </c>
      <c r="C7">
        <v>30</v>
      </c>
    </row>
    <row r="8" spans="1:3">
      <c r="A8">
        <v>4</v>
      </c>
      <c r="B8">
        <v>14</v>
      </c>
      <c r="C8">
        <v>30</v>
      </c>
    </row>
    <row r="9" spans="1:3">
      <c r="A9">
        <v>5</v>
      </c>
      <c r="B9">
        <v>21</v>
      </c>
      <c r="C9">
        <v>30</v>
      </c>
    </row>
    <row r="10" spans="1:3">
      <c r="A10">
        <v>6</v>
      </c>
      <c r="B10">
        <v>21</v>
      </c>
      <c r="C10">
        <v>30</v>
      </c>
    </row>
    <row r="11" spans="1:3">
      <c r="A11">
        <v>7</v>
      </c>
      <c r="B11">
        <v>21</v>
      </c>
      <c r="C11">
        <v>30</v>
      </c>
    </row>
    <row r="12" spans="1:3">
      <c r="A12">
        <v>8</v>
      </c>
      <c r="B12">
        <v>21</v>
      </c>
      <c r="C12">
        <v>30</v>
      </c>
    </row>
    <row r="13" spans="1:3">
      <c r="A13">
        <v>9</v>
      </c>
      <c r="B13">
        <v>21</v>
      </c>
      <c r="C13">
        <v>30</v>
      </c>
    </row>
    <row r="14" spans="1:3">
      <c r="A14">
        <v>10</v>
      </c>
      <c r="B14">
        <v>28</v>
      </c>
      <c r="C14">
        <v>38</v>
      </c>
    </row>
    <row r="15" spans="1:3">
      <c r="A15">
        <v>11</v>
      </c>
      <c r="B15">
        <v>28</v>
      </c>
      <c r="C15">
        <v>38</v>
      </c>
    </row>
    <row r="16" spans="1:3">
      <c r="A16">
        <v>12</v>
      </c>
      <c r="B16">
        <v>28</v>
      </c>
      <c r="C16">
        <v>38</v>
      </c>
    </row>
    <row r="17" spans="1:3">
      <c r="A17">
        <v>13</v>
      </c>
      <c r="B17">
        <v>28</v>
      </c>
      <c r="C17">
        <v>38</v>
      </c>
    </row>
    <row r="18" spans="1:3">
      <c r="A18">
        <v>14</v>
      </c>
      <c r="B18">
        <v>28</v>
      </c>
      <c r="C18">
        <v>38</v>
      </c>
    </row>
    <row r="19" spans="1:3">
      <c r="A19">
        <v>15</v>
      </c>
      <c r="B19">
        <v>28</v>
      </c>
      <c r="C19">
        <v>38</v>
      </c>
    </row>
    <row r="20" spans="1:3">
      <c r="A20">
        <v>16</v>
      </c>
      <c r="B20">
        <v>28</v>
      </c>
      <c r="C20">
        <v>38</v>
      </c>
    </row>
    <row r="21" spans="1:3">
      <c r="A21">
        <v>17</v>
      </c>
      <c r="B21">
        <v>28</v>
      </c>
      <c r="C21">
        <v>38</v>
      </c>
    </row>
    <row r="22" spans="1:3">
      <c r="A22">
        <v>18</v>
      </c>
      <c r="B22">
        <v>28</v>
      </c>
      <c r="C22">
        <v>38</v>
      </c>
    </row>
    <row r="23" spans="1:3">
      <c r="A23">
        <v>19</v>
      </c>
      <c r="B23">
        <v>28</v>
      </c>
      <c r="C23">
        <v>38</v>
      </c>
    </row>
    <row r="24" spans="1:3">
      <c r="A24">
        <v>20</v>
      </c>
      <c r="B24">
        <v>35</v>
      </c>
      <c r="C24">
        <v>49</v>
      </c>
    </row>
    <row r="25" spans="1:3">
      <c r="A25">
        <v>21</v>
      </c>
      <c r="B25">
        <v>35</v>
      </c>
      <c r="C25">
        <v>49</v>
      </c>
    </row>
    <row r="26" spans="1:3">
      <c r="A26">
        <v>22</v>
      </c>
      <c r="B26">
        <v>35</v>
      </c>
      <c r="C26">
        <v>49</v>
      </c>
    </row>
    <row r="27" spans="1:3">
      <c r="A27">
        <v>23</v>
      </c>
      <c r="B27">
        <v>35</v>
      </c>
      <c r="C27">
        <v>49</v>
      </c>
    </row>
    <row r="28" spans="1:3">
      <c r="A28">
        <v>24</v>
      </c>
      <c r="B28">
        <v>35</v>
      </c>
      <c r="C28">
        <v>49</v>
      </c>
    </row>
    <row r="29" spans="1:3">
      <c r="A29">
        <v>25</v>
      </c>
      <c r="B29">
        <v>35</v>
      </c>
      <c r="C29">
        <v>49</v>
      </c>
    </row>
    <row r="30" spans="1:3">
      <c r="A30">
        <v>26</v>
      </c>
      <c r="B30">
        <v>35</v>
      </c>
      <c r="C30">
        <v>49</v>
      </c>
    </row>
    <row r="31" spans="1:3">
      <c r="A31">
        <v>27</v>
      </c>
      <c r="B31">
        <v>35</v>
      </c>
      <c r="C31">
        <v>49</v>
      </c>
    </row>
    <row r="32" spans="1:3">
      <c r="A32">
        <v>28</v>
      </c>
      <c r="B32">
        <v>35</v>
      </c>
      <c r="C32">
        <v>49</v>
      </c>
    </row>
    <row r="33" spans="1:3">
      <c r="A33">
        <v>29</v>
      </c>
      <c r="B33">
        <v>35</v>
      </c>
      <c r="C33">
        <v>49</v>
      </c>
    </row>
    <row r="34" spans="1:3">
      <c r="A34">
        <v>30</v>
      </c>
      <c r="B34">
        <v>35</v>
      </c>
      <c r="C34">
        <v>49</v>
      </c>
    </row>
    <row r="35" spans="1:3">
      <c r="A35">
        <v>31</v>
      </c>
      <c r="B35">
        <v>35</v>
      </c>
      <c r="C35">
        <v>49</v>
      </c>
    </row>
    <row r="36" spans="1:3">
      <c r="A36">
        <v>32</v>
      </c>
      <c r="B36">
        <v>35</v>
      </c>
      <c r="C36">
        <v>49</v>
      </c>
    </row>
    <row r="37" spans="1:3">
      <c r="A37">
        <v>33</v>
      </c>
      <c r="B37">
        <v>35</v>
      </c>
      <c r="C37">
        <v>49</v>
      </c>
    </row>
    <row r="38" spans="1:3">
      <c r="A38">
        <v>34</v>
      </c>
      <c r="B38">
        <v>35</v>
      </c>
      <c r="C38">
        <v>49</v>
      </c>
    </row>
    <row r="39" spans="1:3">
      <c r="A39">
        <v>35</v>
      </c>
      <c r="B39">
        <v>35</v>
      </c>
      <c r="C39">
        <v>49</v>
      </c>
    </row>
    <row r="40" spans="1:3">
      <c r="A40">
        <v>36</v>
      </c>
      <c r="B40">
        <v>35</v>
      </c>
      <c r="C40">
        <v>49</v>
      </c>
    </row>
    <row r="41" spans="1:3">
      <c r="A41">
        <v>37</v>
      </c>
      <c r="B41">
        <v>35</v>
      </c>
      <c r="C41">
        <v>49</v>
      </c>
    </row>
    <row r="42" spans="1:3">
      <c r="A42">
        <v>38</v>
      </c>
      <c r="B42">
        <v>35</v>
      </c>
      <c r="C42">
        <v>49</v>
      </c>
    </row>
    <row r="43" spans="1:3">
      <c r="A43">
        <v>39</v>
      </c>
      <c r="B43">
        <v>35</v>
      </c>
      <c r="C43">
        <v>49</v>
      </c>
    </row>
    <row r="44" spans="1:3">
      <c r="A44">
        <v>40</v>
      </c>
      <c r="B44">
        <v>35</v>
      </c>
      <c r="C44">
        <v>49</v>
      </c>
    </row>
    <row r="45" spans="1:3">
      <c r="A45">
        <v>41</v>
      </c>
      <c r="B45">
        <v>35</v>
      </c>
      <c r="C45">
        <v>49</v>
      </c>
    </row>
    <row r="46" spans="1:3">
      <c r="A46">
        <v>42</v>
      </c>
      <c r="B46">
        <v>35</v>
      </c>
      <c r="C46">
        <v>49</v>
      </c>
    </row>
    <row r="47" spans="1:3">
      <c r="A47">
        <v>43</v>
      </c>
      <c r="B47">
        <v>35</v>
      </c>
      <c r="C47">
        <v>49</v>
      </c>
    </row>
    <row r="48" spans="1:3">
      <c r="A48">
        <v>44</v>
      </c>
      <c r="B48">
        <v>35</v>
      </c>
      <c r="C48">
        <v>49</v>
      </c>
    </row>
    <row r="49" spans="1:3">
      <c r="A49">
        <v>45</v>
      </c>
      <c r="B49">
        <v>35</v>
      </c>
      <c r="C49">
        <v>49</v>
      </c>
    </row>
    <row r="50" spans="1:3">
      <c r="A50">
        <v>46</v>
      </c>
      <c r="B50">
        <v>35</v>
      </c>
      <c r="C50">
        <v>49</v>
      </c>
    </row>
    <row r="51" spans="1:3">
      <c r="A51">
        <v>47</v>
      </c>
      <c r="B51">
        <v>35</v>
      </c>
      <c r="C51">
        <v>49</v>
      </c>
    </row>
    <row r="52" spans="1:3">
      <c r="A52">
        <v>48</v>
      </c>
      <c r="B52">
        <v>35</v>
      </c>
      <c r="C52">
        <v>49</v>
      </c>
    </row>
    <row r="53" spans="1:3">
      <c r="A53">
        <v>49</v>
      </c>
      <c r="B53">
        <v>35</v>
      </c>
      <c r="C53">
        <v>49</v>
      </c>
    </row>
    <row r="54" spans="1:3">
      <c r="A54">
        <v>50</v>
      </c>
      <c r="B54">
        <v>35</v>
      </c>
      <c r="C54">
        <v>49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liq finales</vt:lpstr>
      <vt:lpstr>AUXILIAR</vt:lpstr>
      <vt:lpstr>TABLAS</vt:lpstr>
      <vt:lpstr>'liq finales'!Títulos_a_imprimir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julio</cp:lastModifiedBy>
  <cp:lastPrinted>2007-12-04T17:56:02Z</cp:lastPrinted>
  <dcterms:created xsi:type="dcterms:W3CDTF">2006-12-11T19:51:41Z</dcterms:created>
  <dcterms:modified xsi:type="dcterms:W3CDTF">2022-05-26T17:52:15Z</dcterms:modified>
</cp:coreProperties>
</file>